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onewri-my.sharepoint.com/personal/leah_lazer_wri_org/Documents/Desktop/ESB/Publications/Dataset of US school bus fleets/Fleet data/Raw state fleet data/Raw state fleet data to publish/"/>
    </mc:Choice>
  </mc:AlternateContent>
  <xr:revisionPtr revIDLastSave="0" documentId="8_{916AB016-1D83-45AE-BEE7-BD13BE11078B}" xr6:coauthVersionLast="47" xr6:coauthVersionMax="47" xr10:uidLastSave="{00000000-0000-0000-0000-000000000000}"/>
  <bookViews>
    <workbookView xWindow="1320" yWindow="1020" windowWidth="26010" windowHeight="13530" tabRatio="751"/>
  </bookViews>
  <sheets>
    <sheet name="Instructions" sheetId="7" r:id="rId1"/>
    <sheet name="TransportationDistribution" sheetId="1" r:id="rId2"/>
    <sheet name="CoInfo_LEInfo" sheetId="4" r:id="rId3"/>
    <sheet name="DropDataHere" sheetId="2" r:id="rId4"/>
    <sheet name="ELEM_LE" sheetId="3" r:id="rId5"/>
    <sheet name="HS_LE" sheetId="5" r:id="rId6"/>
    <sheet name="TEST" sheetId="8" r:id="rId7"/>
    <sheet name="Update Instructions For OPI" sheetId="6" r:id="rId8"/>
  </sheets>
  <definedNames>
    <definedName name="_xlnm._FilterDatabase" localSheetId="3" hidden="1">DropDataHere!$R$2:$AB$499</definedName>
    <definedName name="_xlnm._FilterDatabase" localSheetId="4" hidden="1">ELEM_LE!$A$1:$J$273</definedName>
    <definedName name="_xlnm._FilterDatabase" localSheetId="5" hidden="1">HS_LE!$A$1:$J$184</definedName>
    <definedName name="CO">CoInfo_LEInfo!$A$3:$A$58</definedName>
    <definedName name="CoName">CoInfo_LEInfo!$A$2:$A$58</definedName>
    <definedName name="County">CoInfo_LEInfo!$A$2:$A$58</definedName>
    <definedName name="_xlnm.Print_Area" localSheetId="1">TransportationDistribution!$A$1:$V$73</definedName>
    <definedName name="_xlnm.Print_Area" localSheetId="7">'Update Instructions For OPI'!$A$1:$R$20</definedName>
  </definedNames>
  <calcPr calcId="191029"/>
  <pivotCaches>
    <pivotCache cacheId="0" r:id="rId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2" i="5" l="1"/>
  <c r="A90" i="5"/>
  <c r="A98" i="5"/>
  <c r="A106" i="5"/>
  <c r="A122" i="5"/>
  <c r="A130" i="5"/>
  <c r="A154" i="5"/>
  <c r="A162" i="5"/>
  <c r="A170" i="5"/>
  <c r="A178" i="5"/>
  <c r="B4" i="5"/>
  <c r="A4" i="5" s="1"/>
  <c r="B5" i="5"/>
  <c r="B6" i="5" s="1"/>
  <c r="B8" i="5"/>
  <c r="B9" i="5" s="1"/>
  <c r="B12" i="5"/>
  <c r="A12" i="5" s="1"/>
  <c r="B13" i="5"/>
  <c r="A13" i="5" s="1"/>
  <c r="B14" i="5"/>
  <c r="B15" i="5" s="1"/>
  <c r="B20" i="5"/>
  <c r="A20" i="5" s="1"/>
  <c r="B21" i="5"/>
  <c r="A21" i="5" s="1"/>
  <c r="B22" i="5"/>
  <c r="B23" i="5" s="1"/>
  <c r="B27" i="5"/>
  <c r="A27" i="5" s="1"/>
  <c r="B31" i="5"/>
  <c r="A31" i="5" s="1"/>
  <c r="B32" i="5"/>
  <c r="A32" i="5" s="1"/>
  <c r="B33" i="5"/>
  <c r="B34" i="5" s="1"/>
  <c r="A34" i="5" s="1"/>
  <c r="B35" i="5"/>
  <c r="A35" i="5" s="1"/>
  <c r="B37" i="5"/>
  <c r="B38" i="5" s="1"/>
  <c r="A38" i="5" s="1"/>
  <c r="B39" i="5"/>
  <c r="B40" i="5" s="1"/>
  <c r="B45" i="5"/>
  <c r="B46" i="5" s="1"/>
  <c r="B49" i="5"/>
  <c r="B50" i="5" s="1"/>
  <c r="A50" i="5" s="1"/>
  <c r="B56" i="5"/>
  <c r="A56" i="5" s="1"/>
  <c r="B57" i="5"/>
  <c r="A57" i="5" s="1"/>
  <c r="B58" i="5"/>
  <c r="A58" i="5" s="1"/>
  <c r="B59" i="5"/>
  <c r="A59" i="5" s="1"/>
  <c r="B61" i="5"/>
  <c r="A61" i="5" s="1"/>
  <c r="B62" i="5"/>
  <c r="A62" i="5" s="1"/>
  <c r="B63" i="5"/>
  <c r="A63" i="5" s="1"/>
  <c r="B64" i="5"/>
  <c r="A64" i="5" s="1"/>
  <c r="B68" i="5"/>
  <c r="A68" i="5" s="1"/>
  <c r="B70" i="5"/>
  <c r="A70" i="5" s="1"/>
  <c r="B74" i="5"/>
  <c r="A74" i="5" s="1"/>
  <c r="B82" i="5"/>
  <c r="B86" i="5"/>
  <c r="A86" i="5" s="1"/>
  <c r="B87" i="5"/>
  <c r="A87" i="5" s="1"/>
  <c r="B88" i="5"/>
  <c r="B89" i="5" s="1"/>
  <c r="A89" i="5" s="1"/>
  <c r="B90" i="5"/>
  <c r="B91" i="5" s="1"/>
  <c r="B95" i="5"/>
  <c r="A95" i="5" s="1"/>
  <c r="B96" i="5"/>
  <c r="A96" i="5" s="1"/>
  <c r="B97" i="5"/>
  <c r="A97" i="5" s="1"/>
  <c r="B98" i="5"/>
  <c r="B99" i="5" s="1"/>
  <c r="A99" i="5" s="1"/>
  <c r="B100" i="5"/>
  <c r="B101" i="5" s="1"/>
  <c r="B105" i="5"/>
  <c r="A105" i="5" s="1"/>
  <c r="B106" i="5"/>
  <c r="B107" i="5" s="1"/>
  <c r="A107" i="5" s="1"/>
  <c r="B108" i="5"/>
  <c r="B109" i="5" s="1"/>
  <c r="B111" i="5"/>
  <c r="A111" i="5" s="1"/>
  <c r="B112" i="5"/>
  <c r="B113" i="5" s="1"/>
  <c r="B116" i="5"/>
  <c r="B117" i="5" s="1"/>
  <c r="B120" i="5"/>
  <c r="A120" i="5" s="1"/>
  <c r="B121" i="5"/>
  <c r="A121" i="5" s="1"/>
  <c r="B122" i="5"/>
  <c r="B123" i="5"/>
  <c r="A123" i="5" s="1"/>
  <c r="B124" i="5"/>
  <c r="B125" i="5" s="1"/>
  <c r="B129" i="5"/>
  <c r="A129" i="5" s="1"/>
  <c r="B130" i="5"/>
  <c r="B131" i="5" s="1"/>
  <c r="B133" i="5"/>
  <c r="B134" i="5" s="1"/>
  <c r="B139" i="5"/>
  <c r="A139" i="5" s="1"/>
  <c r="B140" i="5"/>
  <c r="B141" i="5" s="1"/>
  <c r="B144" i="5"/>
  <c r="B145" i="5" s="1"/>
  <c r="B150" i="5"/>
  <c r="B151" i="5" s="1"/>
  <c r="B153" i="5"/>
  <c r="A153" i="5" s="1"/>
  <c r="B154" i="5"/>
  <c r="B155" i="5"/>
  <c r="A155" i="5" s="1"/>
  <c r="B156" i="5"/>
  <c r="B157" i="5" s="1"/>
  <c r="B161" i="5"/>
  <c r="A161" i="5" s="1"/>
  <c r="B162" i="5"/>
  <c r="B163" i="5"/>
  <c r="A163" i="5" s="1"/>
  <c r="B164" i="5"/>
  <c r="B165" i="5" s="1"/>
  <c r="B167" i="5"/>
  <c r="A167" i="5" s="1"/>
  <c r="B168" i="5"/>
  <c r="A168" i="5" s="1"/>
  <c r="B169" i="5"/>
  <c r="A169" i="5" s="1"/>
  <c r="B170" i="5"/>
  <c r="B175" i="5"/>
  <c r="A175" i="5" s="1"/>
  <c r="B176" i="5"/>
  <c r="A176" i="5" s="1"/>
  <c r="B177" i="5"/>
  <c r="A177" i="5" s="1"/>
  <c r="B178" i="5"/>
  <c r="B179" i="5" s="1"/>
  <c r="C3" i="5"/>
  <c r="C4" i="5"/>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I3" i="5"/>
  <c r="J3" i="5"/>
  <c r="I4" i="5"/>
  <c r="J4" i="5"/>
  <c r="I5" i="5"/>
  <c r="J5" i="5"/>
  <c r="I6" i="5"/>
  <c r="J6" i="5"/>
  <c r="I7" i="5"/>
  <c r="J7" i="5"/>
  <c r="I8" i="5"/>
  <c r="J8" i="5"/>
  <c r="I9" i="5"/>
  <c r="J9" i="5"/>
  <c r="I10" i="5"/>
  <c r="J10" i="5"/>
  <c r="I11" i="5"/>
  <c r="J11" i="5"/>
  <c r="I12" i="5"/>
  <c r="J12" i="5"/>
  <c r="I13" i="5"/>
  <c r="J13" i="5"/>
  <c r="I14" i="5"/>
  <c r="J14" i="5"/>
  <c r="I15" i="5"/>
  <c r="J15" i="5"/>
  <c r="I16" i="5"/>
  <c r="J16" i="5"/>
  <c r="I17" i="5"/>
  <c r="J17" i="5"/>
  <c r="I18" i="5"/>
  <c r="J18" i="5"/>
  <c r="I19" i="5"/>
  <c r="J19" i="5"/>
  <c r="I20" i="5"/>
  <c r="J20" i="5"/>
  <c r="I21" i="5"/>
  <c r="J21" i="5"/>
  <c r="I22" i="5"/>
  <c r="J22" i="5"/>
  <c r="I23" i="5"/>
  <c r="J23" i="5"/>
  <c r="I24" i="5"/>
  <c r="J24" i="5"/>
  <c r="I25" i="5"/>
  <c r="J25" i="5"/>
  <c r="I26" i="5"/>
  <c r="J26" i="5"/>
  <c r="I27" i="5"/>
  <c r="J27" i="5"/>
  <c r="I28" i="5"/>
  <c r="J28" i="5"/>
  <c r="I29" i="5"/>
  <c r="J29" i="5"/>
  <c r="I30" i="5"/>
  <c r="J30" i="5"/>
  <c r="I31" i="5"/>
  <c r="J31" i="5"/>
  <c r="I32" i="5"/>
  <c r="J32" i="5"/>
  <c r="I33" i="5"/>
  <c r="J33" i="5"/>
  <c r="I34" i="5"/>
  <c r="J34" i="5"/>
  <c r="I35" i="5"/>
  <c r="J35" i="5"/>
  <c r="I36" i="5"/>
  <c r="J36" i="5"/>
  <c r="I37" i="5"/>
  <c r="J37" i="5"/>
  <c r="I38" i="5"/>
  <c r="J38" i="5"/>
  <c r="I39" i="5"/>
  <c r="J39" i="5"/>
  <c r="I40" i="5"/>
  <c r="J40" i="5"/>
  <c r="I41" i="5"/>
  <c r="J41" i="5"/>
  <c r="I42" i="5"/>
  <c r="J42" i="5"/>
  <c r="I43" i="5"/>
  <c r="J43" i="5"/>
  <c r="I44" i="5"/>
  <c r="J44" i="5"/>
  <c r="I45" i="5"/>
  <c r="J45" i="5"/>
  <c r="I46" i="5"/>
  <c r="J46" i="5"/>
  <c r="I47" i="5"/>
  <c r="J47" i="5"/>
  <c r="I48" i="5"/>
  <c r="J48" i="5"/>
  <c r="I49" i="5"/>
  <c r="J49" i="5"/>
  <c r="I50" i="5"/>
  <c r="J50" i="5"/>
  <c r="I51" i="5"/>
  <c r="J51" i="5"/>
  <c r="I52" i="5"/>
  <c r="J52" i="5"/>
  <c r="I53" i="5"/>
  <c r="J53" i="5"/>
  <c r="I54" i="5"/>
  <c r="J54" i="5"/>
  <c r="I55" i="5"/>
  <c r="J55" i="5"/>
  <c r="I56" i="5"/>
  <c r="J56" i="5"/>
  <c r="I57" i="5"/>
  <c r="J57" i="5"/>
  <c r="I58" i="5"/>
  <c r="J58" i="5"/>
  <c r="I59" i="5"/>
  <c r="J59" i="5"/>
  <c r="I60" i="5"/>
  <c r="J60" i="5"/>
  <c r="I61" i="5"/>
  <c r="J61" i="5"/>
  <c r="I62" i="5"/>
  <c r="J62" i="5"/>
  <c r="I63" i="5"/>
  <c r="J63" i="5"/>
  <c r="I64" i="5"/>
  <c r="J64" i="5"/>
  <c r="I65" i="5"/>
  <c r="J65" i="5"/>
  <c r="I66" i="5"/>
  <c r="J66" i="5"/>
  <c r="I67" i="5"/>
  <c r="J67" i="5"/>
  <c r="I68" i="5"/>
  <c r="J68" i="5"/>
  <c r="I69" i="5"/>
  <c r="J69" i="5"/>
  <c r="I70" i="5"/>
  <c r="J70" i="5"/>
  <c r="I71" i="5"/>
  <c r="J71" i="5"/>
  <c r="I72" i="5"/>
  <c r="J72" i="5"/>
  <c r="I73" i="5"/>
  <c r="J73" i="5"/>
  <c r="I74" i="5"/>
  <c r="J74" i="5"/>
  <c r="I75" i="5"/>
  <c r="J75" i="5"/>
  <c r="I76" i="5"/>
  <c r="J76" i="5"/>
  <c r="I77" i="5"/>
  <c r="J77" i="5"/>
  <c r="I78" i="5"/>
  <c r="J78" i="5"/>
  <c r="I79" i="5"/>
  <c r="J79" i="5"/>
  <c r="I80" i="5"/>
  <c r="J80" i="5"/>
  <c r="I81" i="5"/>
  <c r="J81" i="5"/>
  <c r="I82" i="5"/>
  <c r="J82" i="5"/>
  <c r="I83" i="5"/>
  <c r="J83" i="5"/>
  <c r="I84" i="5"/>
  <c r="J84" i="5"/>
  <c r="I85" i="5"/>
  <c r="J85" i="5"/>
  <c r="I86" i="5"/>
  <c r="J86" i="5"/>
  <c r="I87" i="5"/>
  <c r="J87" i="5"/>
  <c r="I88" i="5"/>
  <c r="J88" i="5"/>
  <c r="I89" i="5"/>
  <c r="J89" i="5"/>
  <c r="I90" i="5"/>
  <c r="J90" i="5"/>
  <c r="I91" i="5"/>
  <c r="J91" i="5"/>
  <c r="I92" i="5"/>
  <c r="J92" i="5"/>
  <c r="I93" i="5"/>
  <c r="J93" i="5"/>
  <c r="I94" i="5"/>
  <c r="J94" i="5"/>
  <c r="I95" i="5"/>
  <c r="J95" i="5"/>
  <c r="I96" i="5"/>
  <c r="J96" i="5"/>
  <c r="I97" i="5"/>
  <c r="J97" i="5"/>
  <c r="I98" i="5"/>
  <c r="J98" i="5"/>
  <c r="I99" i="5"/>
  <c r="J99" i="5"/>
  <c r="I100" i="5"/>
  <c r="J100" i="5"/>
  <c r="I101" i="5"/>
  <c r="J101" i="5"/>
  <c r="I102" i="5"/>
  <c r="J102" i="5"/>
  <c r="I103" i="5"/>
  <c r="J103" i="5"/>
  <c r="I104" i="5"/>
  <c r="J104" i="5"/>
  <c r="I105" i="5"/>
  <c r="J105" i="5"/>
  <c r="I106" i="5"/>
  <c r="J106" i="5"/>
  <c r="I107" i="5"/>
  <c r="J107" i="5"/>
  <c r="I108" i="5"/>
  <c r="J108" i="5"/>
  <c r="I109" i="5"/>
  <c r="J109" i="5"/>
  <c r="I110" i="5"/>
  <c r="J110" i="5"/>
  <c r="I111" i="5"/>
  <c r="J111" i="5"/>
  <c r="I112" i="5"/>
  <c r="J112" i="5"/>
  <c r="I113" i="5"/>
  <c r="J113" i="5"/>
  <c r="I114" i="5"/>
  <c r="J114" i="5"/>
  <c r="I115" i="5"/>
  <c r="J115" i="5"/>
  <c r="I116" i="5"/>
  <c r="J116" i="5"/>
  <c r="I117" i="5"/>
  <c r="J117" i="5"/>
  <c r="I118" i="5"/>
  <c r="J118" i="5"/>
  <c r="I119" i="5"/>
  <c r="J119" i="5"/>
  <c r="I120" i="5"/>
  <c r="J120" i="5"/>
  <c r="I121" i="5"/>
  <c r="J121" i="5"/>
  <c r="I122" i="5"/>
  <c r="J122" i="5"/>
  <c r="I123" i="5"/>
  <c r="J123" i="5"/>
  <c r="I124" i="5"/>
  <c r="J124" i="5"/>
  <c r="I125" i="5"/>
  <c r="J125" i="5"/>
  <c r="I126" i="5"/>
  <c r="J126" i="5"/>
  <c r="I127" i="5"/>
  <c r="J127" i="5"/>
  <c r="I128" i="5"/>
  <c r="J128" i="5"/>
  <c r="I129" i="5"/>
  <c r="J129" i="5"/>
  <c r="I130" i="5"/>
  <c r="J130" i="5"/>
  <c r="I131" i="5"/>
  <c r="J131" i="5"/>
  <c r="I132" i="5"/>
  <c r="J132" i="5"/>
  <c r="I133" i="5"/>
  <c r="J133" i="5"/>
  <c r="I134" i="5"/>
  <c r="J134" i="5"/>
  <c r="I135" i="5"/>
  <c r="J135" i="5"/>
  <c r="I136" i="5"/>
  <c r="J136" i="5"/>
  <c r="I137" i="5"/>
  <c r="J137" i="5"/>
  <c r="I138" i="5"/>
  <c r="J138" i="5"/>
  <c r="I139" i="5"/>
  <c r="J139" i="5"/>
  <c r="I140" i="5"/>
  <c r="J140" i="5"/>
  <c r="I141" i="5"/>
  <c r="J141" i="5"/>
  <c r="I142" i="5"/>
  <c r="J142" i="5"/>
  <c r="I143" i="5"/>
  <c r="J143" i="5"/>
  <c r="I144" i="5"/>
  <c r="J144" i="5"/>
  <c r="I145" i="5"/>
  <c r="J145" i="5"/>
  <c r="I146" i="5"/>
  <c r="J146" i="5"/>
  <c r="I147" i="5"/>
  <c r="J147" i="5"/>
  <c r="I148" i="5"/>
  <c r="J148" i="5"/>
  <c r="I149" i="5"/>
  <c r="J149" i="5"/>
  <c r="I150" i="5"/>
  <c r="J150" i="5"/>
  <c r="I151" i="5"/>
  <c r="J151" i="5"/>
  <c r="I152" i="5"/>
  <c r="J152" i="5"/>
  <c r="I153" i="5"/>
  <c r="J153" i="5"/>
  <c r="I154" i="5"/>
  <c r="J154" i="5"/>
  <c r="I155" i="5"/>
  <c r="J155" i="5"/>
  <c r="I156" i="5"/>
  <c r="J156" i="5"/>
  <c r="I157" i="5"/>
  <c r="J157" i="5"/>
  <c r="I158" i="5"/>
  <c r="J158" i="5"/>
  <c r="I159" i="5"/>
  <c r="J159" i="5"/>
  <c r="I160" i="5"/>
  <c r="J160" i="5"/>
  <c r="I161" i="5"/>
  <c r="J161" i="5"/>
  <c r="I162" i="5"/>
  <c r="J162" i="5"/>
  <c r="I163" i="5"/>
  <c r="J163" i="5"/>
  <c r="I164" i="5"/>
  <c r="J164" i="5"/>
  <c r="I165" i="5"/>
  <c r="J165" i="5"/>
  <c r="I166" i="5"/>
  <c r="J166" i="5"/>
  <c r="I167" i="5"/>
  <c r="J167" i="5"/>
  <c r="I168" i="5"/>
  <c r="J168" i="5"/>
  <c r="I169" i="5"/>
  <c r="J169" i="5"/>
  <c r="I170" i="5"/>
  <c r="J170" i="5"/>
  <c r="I171" i="5"/>
  <c r="J171" i="5"/>
  <c r="I172" i="5"/>
  <c r="J172" i="5"/>
  <c r="I173" i="5"/>
  <c r="J173" i="5"/>
  <c r="I174" i="5"/>
  <c r="J174" i="5"/>
  <c r="I175" i="5"/>
  <c r="J175" i="5"/>
  <c r="I176" i="5"/>
  <c r="J176" i="5"/>
  <c r="I177" i="5"/>
  <c r="J177" i="5"/>
  <c r="I178" i="5"/>
  <c r="J178" i="5"/>
  <c r="I179" i="5"/>
  <c r="J179" i="5"/>
  <c r="I180" i="5"/>
  <c r="J180" i="5"/>
  <c r="I181" i="5"/>
  <c r="J181" i="5"/>
  <c r="I182" i="5"/>
  <c r="J182" i="5"/>
  <c r="I183" i="5"/>
  <c r="J183" i="5"/>
  <c r="I184" i="5"/>
  <c r="J184" i="5"/>
  <c r="B3" i="5"/>
  <c r="A3" i="5" s="1"/>
  <c r="B9" i="3"/>
  <c r="B10" i="3"/>
  <c r="B11" i="3"/>
  <c r="B12" i="3" s="1"/>
  <c r="B13" i="3" s="1"/>
  <c r="B14" i="3"/>
  <c r="B15" i="3" s="1"/>
  <c r="B16" i="3" s="1"/>
  <c r="B17" i="3" s="1"/>
  <c r="B18" i="3" s="1"/>
  <c r="B19" i="3" s="1"/>
  <c r="B20" i="3" s="1"/>
  <c r="B21" i="3"/>
  <c r="B22" i="3"/>
  <c r="B23" i="3" s="1"/>
  <c r="B24" i="3" s="1"/>
  <c r="B25" i="3" s="1"/>
  <c r="B26" i="3" s="1"/>
  <c r="B27" i="3"/>
  <c r="B28" i="3" s="1"/>
  <c r="B29" i="3" s="1"/>
  <c r="B30" i="3" s="1"/>
  <c r="B31" i="3"/>
  <c r="B32" i="3"/>
  <c r="B33" i="3" s="1"/>
  <c r="B34" i="3" s="1"/>
  <c r="B35" i="3"/>
  <c r="B38" i="3"/>
  <c r="B39" i="3" s="1"/>
  <c r="B40" i="3" s="1"/>
  <c r="B41" i="3" s="1"/>
  <c r="B42" i="3" s="1"/>
  <c r="B43" i="3"/>
  <c r="B44" i="3" s="1"/>
  <c r="B45" i="3" s="1"/>
  <c r="B46" i="3" s="1"/>
  <c r="B47" i="3" s="1"/>
  <c r="B48" i="3" s="1"/>
  <c r="B49" i="3" s="1"/>
  <c r="B50" i="3"/>
  <c r="B51" i="3"/>
  <c r="B52" i="3" s="1"/>
  <c r="B53" i="3" s="1"/>
  <c r="B54" i="3" s="1"/>
  <c r="B55" i="3" s="1"/>
  <c r="B56" i="3"/>
  <c r="B57" i="3" s="1"/>
  <c r="B58" i="3" s="1"/>
  <c r="B59" i="3" s="1"/>
  <c r="B60" i="3"/>
  <c r="B61" i="3" s="1"/>
  <c r="B62" i="3" s="1"/>
  <c r="B63" i="3" s="1"/>
  <c r="B64" i="3" s="1"/>
  <c r="B65" i="3" s="1"/>
  <c r="B66" i="3" s="1"/>
  <c r="B67" i="3"/>
  <c r="B68" i="3" s="1"/>
  <c r="B69" i="3"/>
  <c r="B70" i="3" s="1"/>
  <c r="B71" i="3" s="1"/>
  <c r="B72" i="3" s="1"/>
  <c r="B73" i="3" s="1"/>
  <c r="B74" i="3" s="1"/>
  <c r="B75" i="3" s="1"/>
  <c r="B76" i="3" s="1"/>
  <c r="B88" i="3"/>
  <c r="B89" i="3" s="1"/>
  <c r="B90" i="3" s="1"/>
  <c r="B91" i="3" s="1"/>
  <c r="B92" i="3" s="1"/>
  <c r="B93" i="3" s="1"/>
  <c r="B94" i="3" s="1"/>
  <c r="B95" i="3" s="1"/>
  <c r="B96" i="3" s="1"/>
  <c r="B97" i="3" s="1"/>
  <c r="B98" i="3" s="1"/>
  <c r="B99" i="3" s="1"/>
  <c r="B100" i="3" s="1"/>
  <c r="B101" i="3" s="1"/>
  <c r="B102" i="3" s="1"/>
  <c r="B103" i="3"/>
  <c r="B104" i="3"/>
  <c r="B109" i="3"/>
  <c r="B110" i="3"/>
  <c r="B111" i="3"/>
  <c r="B112" i="3" s="1"/>
  <c r="B113" i="3"/>
  <c r="B114" i="3" s="1"/>
  <c r="B115" i="3"/>
  <c r="B116" i="3"/>
  <c r="B117" i="3" s="1"/>
  <c r="B118" i="3" s="1"/>
  <c r="B119" i="3"/>
  <c r="B120" i="3" s="1"/>
  <c r="B121" i="3" s="1"/>
  <c r="B122" i="3" s="1"/>
  <c r="B123" i="3"/>
  <c r="B124" i="3"/>
  <c r="B131" i="3"/>
  <c r="B132" i="3"/>
  <c r="A132" i="3"/>
  <c r="B133" i="3"/>
  <c r="B134" i="3" s="1"/>
  <c r="B135" i="3" s="1"/>
  <c r="B136" i="3" s="1"/>
  <c r="B137" i="3" s="1"/>
  <c r="B138" i="3" s="1"/>
  <c r="B139" i="3" s="1"/>
  <c r="B140" i="3" s="1"/>
  <c r="A140" i="3" s="1"/>
  <c r="B141" i="3"/>
  <c r="B142" i="3" s="1"/>
  <c r="B143" i="3" s="1"/>
  <c r="B144" i="3" s="1"/>
  <c r="B145" i="3" s="1"/>
  <c r="B146" i="3"/>
  <c r="B147" i="3"/>
  <c r="A147" i="3"/>
  <c r="B148" i="3"/>
  <c r="B149" i="3" s="1"/>
  <c r="B150" i="3" s="1"/>
  <c r="B151" i="3" s="1"/>
  <c r="B154" i="3"/>
  <c r="B155" i="3" s="1"/>
  <c r="B156" i="3" s="1"/>
  <c r="B157" i="3" s="1"/>
  <c r="B158" i="3"/>
  <c r="B159" i="3" s="1"/>
  <c r="A159" i="3" s="1"/>
  <c r="B160" i="3"/>
  <c r="B161" i="3"/>
  <c r="B162" i="3" s="1"/>
  <c r="B163" i="3" s="1"/>
  <c r="B164" i="3" s="1"/>
  <c r="B165" i="3" s="1"/>
  <c r="B166" i="3" s="1"/>
  <c r="B167" i="3" s="1"/>
  <c r="B168" i="3" s="1"/>
  <c r="B169" i="3" s="1"/>
  <c r="B170" i="3" s="1"/>
  <c r="B171" i="3" s="1"/>
  <c r="B172" i="3" s="1"/>
  <c r="B173" i="3"/>
  <c r="B174" i="3" s="1"/>
  <c r="B175" i="3" s="1"/>
  <c r="B176" i="3"/>
  <c r="B177" i="3"/>
  <c r="B178" i="3" s="1"/>
  <c r="B179" i="3" s="1"/>
  <c r="B180" i="3" s="1"/>
  <c r="B181" i="3" s="1"/>
  <c r="B182" i="3"/>
  <c r="B183" i="3"/>
  <c r="B184" i="3" s="1"/>
  <c r="B187" i="3"/>
  <c r="B188" i="3" s="1"/>
  <c r="B189" i="3" s="1"/>
  <c r="B190" i="3" s="1"/>
  <c r="B191" i="3" s="1"/>
  <c r="B192" i="3"/>
  <c r="B193" i="3" s="1"/>
  <c r="B194" i="3" s="1"/>
  <c r="B195" i="3" s="1"/>
  <c r="B196" i="3" s="1"/>
  <c r="B197" i="3" s="1"/>
  <c r="B198" i="3" s="1"/>
  <c r="A198" i="3" s="1"/>
  <c r="B199" i="3"/>
  <c r="B200" i="3" s="1"/>
  <c r="B201" i="3"/>
  <c r="B202" i="3" s="1"/>
  <c r="B203" i="3" s="1"/>
  <c r="B204" i="3" s="1"/>
  <c r="B205" i="3" s="1"/>
  <c r="B206" i="3"/>
  <c r="B207" i="3" s="1"/>
  <c r="B208" i="3" s="1"/>
  <c r="B209" i="3"/>
  <c r="B210" i="3" s="1"/>
  <c r="B211" i="3" s="1"/>
  <c r="B212" i="3" s="1"/>
  <c r="B213" i="3" s="1"/>
  <c r="B214" i="3" s="1"/>
  <c r="B215" i="3"/>
  <c r="B216" i="3" s="1"/>
  <c r="B217" i="3" s="1"/>
  <c r="B218" i="3" s="1"/>
  <c r="B219" i="3" s="1"/>
  <c r="B220" i="3" s="1"/>
  <c r="B221" i="3"/>
  <c r="B222" i="3"/>
  <c r="B223" i="3" s="1"/>
  <c r="B224" i="3" s="1"/>
  <c r="B225" i="3" s="1"/>
  <c r="B226" i="3" s="1"/>
  <c r="B227" i="3"/>
  <c r="B228" i="3" s="1"/>
  <c r="B229" i="3" s="1"/>
  <c r="B230" i="3"/>
  <c r="B231" i="3" s="1"/>
  <c r="B232" i="3"/>
  <c r="B233" i="3" s="1"/>
  <c r="B234" i="3" s="1"/>
  <c r="B235" i="3" s="1"/>
  <c r="B236" i="3" s="1"/>
  <c r="B237" i="3" s="1"/>
  <c r="B238" i="3" s="1"/>
  <c r="B239" i="3" s="1"/>
  <c r="B240" i="3" s="1"/>
  <c r="B241" i="3"/>
  <c r="B242" i="3" s="1"/>
  <c r="B243" i="3" s="1"/>
  <c r="B244" i="3" s="1"/>
  <c r="B245" i="3" s="1"/>
  <c r="B246" i="3"/>
  <c r="B247" i="3" s="1"/>
  <c r="B248" i="3" s="1"/>
  <c r="B249" i="3" s="1"/>
  <c r="B250" i="3" s="1"/>
  <c r="B251" i="3" s="1"/>
  <c r="B252" i="3" s="1"/>
  <c r="B253" i="3"/>
  <c r="B254" i="3"/>
  <c r="A254" i="3" s="1"/>
  <c r="B255" i="3"/>
  <c r="B256" i="3" s="1"/>
  <c r="B257" i="3" s="1"/>
  <c r="B258" i="3" s="1"/>
  <c r="B259" i="3"/>
  <c r="B260" i="3"/>
  <c r="B261" i="3"/>
  <c r="B262" i="3" s="1"/>
  <c r="B263" i="3" s="1"/>
  <c r="B264" i="3" s="1"/>
  <c r="B265" i="3" s="1"/>
  <c r="B266" i="3" s="1"/>
  <c r="B267" i="3" s="1"/>
  <c r="B268" i="3" s="1"/>
  <c r="B269" i="3" s="1"/>
  <c r="B270" i="3" s="1"/>
  <c r="B271" i="3" s="1"/>
  <c r="B272" i="3" s="1"/>
  <c r="B273" i="3" s="1"/>
  <c r="O44" i="1"/>
  <c r="O45" i="1"/>
  <c r="O46" i="1"/>
  <c r="O47" i="1"/>
  <c r="O48" i="1"/>
  <c r="O49" i="1"/>
  <c r="O50" i="1"/>
  <c r="O43" i="1"/>
  <c r="O13" i="1"/>
  <c r="O14" i="1"/>
  <c r="O15" i="1"/>
  <c r="O16" i="1"/>
  <c r="O17" i="1"/>
  <c r="O18" i="1"/>
  <c r="O19" i="1"/>
  <c r="O20" i="1"/>
  <c r="O21" i="1"/>
  <c r="O22" i="1"/>
  <c r="O23" i="1"/>
  <c r="O24" i="1"/>
  <c r="O25" i="1"/>
  <c r="O26" i="1"/>
  <c r="O27" i="1"/>
  <c r="O28" i="1"/>
  <c r="O29" i="1"/>
  <c r="O30" i="1"/>
  <c r="O31" i="1"/>
  <c r="O12" i="1"/>
  <c r="Z1" i="2"/>
  <c r="AJ1" i="2"/>
  <c r="AA33" i="2"/>
  <c r="AB33" i="2" s="1"/>
  <c r="I39" i="3"/>
  <c r="J39" i="3"/>
  <c r="I40" i="3"/>
  <c r="J40" i="3"/>
  <c r="I41" i="3"/>
  <c r="J41" i="3"/>
  <c r="I42" i="3"/>
  <c r="J42" i="3"/>
  <c r="I43" i="3"/>
  <c r="J43" i="3"/>
  <c r="I44" i="3"/>
  <c r="J44" i="3"/>
  <c r="I45" i="3"/>
  <c r="J45" i="3"/>
  <c r="I46" i="3"/>
  <c r="J46" i="3"/>
  <c r="I47" i="3"/>
  <c r="J47" i="3"/>
  <c r="I48" i="3"/>
  <c r="J48" i="3"/>
  <c r="I49" i="3"/>
  <c r="J49" i="3"/>
  <c r="I50" i="3"/>
  <c r="J50" i="3"/>
  <c r="I51" i="3"/>
  <c r="J51" i="3"/>
  <c r="I52" i="3"/>
  <c r="J52" i="3"/>
  <c r="I53" i="3"/>
  <c r="J53" i="3"/>
  <c r="I54" i="3"/>
  <c r="J54" i="3"/>
  <c r="I55" i="3"/>
  <c r="J55" i="3"/>
  <c r="I56" i="3"/>
  <c r="J56" i="3"/>
  <c r="I57" i="3"/>
  <c r="J57" i="3"/>
  <c r="I58" i="3"/>
  <c r="J58" i="3"/>
  <c r="I59" i="3"/>
  <c r="J59" i="3"/>
  <c r="I60" i="3"/>
  <c r="J60" i="3"/>
  <c r="I61" i="3"/>
  <c r="J61" i="3"/>
  <c r="I62" i="3"/>
  <c r="J62" i="3"/>
  <c r="I63" i="3"/>
  <c r="J63" i="3"/>
  <c r="I64" i="3"/>
  <c r="J64" i="3"/>
  <c r="I65" i="3"/>
  <c r="J65" i="3"/>
  <c r="I66" i="3"/>
  <c r="J66" i="3"/>
  <c r="I67" i="3"/>
  <c r="J67" i="3"/>
  <c r="I68" i="3"/>
  <c r="J68" i="3"/>
  <c r="I69" i="3"/>
  <c r="J69" i="3"/>
  <c r="I70" i="3"/>
  <c r="J70" i="3"/>
  <c r="I71" i="3"/>
  <c r="J71" i="3"/>
  <c r="I72" i="3"/>
  <c r="J72" i="3"/>
  <c r="I73" i="3"/>
  <c r="J73" i="3"/>
  <c r="I74" i="3"/>
  <c r="J74" i="3"/>
  <c r="I75" i="3"/>
  <c r="J75" i="3"/>
  <c r="I76" i="3"/>
  <c r="J76" i="3"/>
  <c r="I77" i="3"/>
  <c r="J77" i="3"/>
  <c r="I78" i="3"/>
  <c r="J78" i="3"/>
  <c r="I79" i="3"/>
  <c r="J79" i="3"/>
  <c r="I80" i="3"/>
  <c r="J80" i="3"/>
  <c r="I81" i="3"/>
  <c r="J81" i="3"/>
  <c r="I82" i="3"/>
  <c r="J82" i="3"/>
  <c r="I83" i="3"/>
  <c r="J83" i="3"/>
  <c r="I84" i="3"/>
  <c r="J84" i="3"/>
  <c r="I85" i="3"/>
  <c r="J85" i="3"/>
  <c r="I86" i="3"/>
  <c r="J86" i="3"/>
  <c r="I87" i="3"/>
  <c r="J87" i="3"/>
  <c r="I88" i="3"/>
  <c r="J88" i="3"/>
  <c r="I89" i="3"/>
  <c r="J89" i="3"/>
  <c r="I90" i="3"/>
  <c r="J90" i="3"/>
  <c r="I91" i="3"/>
  <c r="J91" i="3"/>
  <c r="I92" i="3"/>
  <c r="J92" i="3"/>
  <c r="I93" i="3"/>
  <c r="J93" i="3"/>
  <c r="I94" i="3"/>
  <c r="J94" i="3"/>
  <c r="I95" i="3"/>
  <c r="J95" i="3"/>
  <c r="I96" i="3"/>
  <c r="J96" i="3"/>
  <c r="I97" i="3"/>
  <c r="J97" i="3"/>
  <c r="I98" i="3"/>
  <c r="J98" i="3"/>
  <c r="I99" i="3"/>
  <c r="J99" i="3"/>
  <c r="I100" i="3"/>
  <c r="J100" i="3"/>
  <c r="I101" i="3"/>
  <c r="J101" i="3"/>
  <c r="I102" i="3"/>
  <c r="J102" i="3"/>
  <c r="I103" i="3"/>
  <c r="J103" i="3"/>
  <c r="I104" i="3"/>
  <c r="J104" i="3"/>
  <c r="I105" i="3"/>
  <c r="J105" i="3"/>
  <c r="I106" i="3"/>
  <c r="J106" i="3"/>
  <c r="I107" i="3"/>
  <c r="J107" i="3"/>
  <c r="I108" i="3"/>
  <c r="J108" i="3"/>
  <c r="I109" i="3"/>
  <c r="J109" i="3"/>
  <c r="I110" i="3"/>
  <c r="J110" i="3"/>
  <c r="I111" i="3"/>
  <c r="J111" i="3"/>
  <c r="I112" i="3"/>
  <c r="J112" i="3"/>
  <c r="I113" i="3"/>
  <c r="J113" i="3"/>
  <c r="I114" i="3"/>
  <c r="J114" i="3"/>
  <c r="I115" i="3"/>
  <c r="J115" i="3"/>
  <c r="I116" i="3"/>
  <c r="J116" i="3"/>
  <c r="I117" i="3"/>
  <c r="J117" i="3"/>
  <c r="I118" i="3"/>
  <c r="J118" i="3"/>
  <c r="I119" i="3"/>
  <c r="J119" i="3"/>
  <c r="I120" i="3"/>
  <c r="J120" i="3"/>
  <c r="I121" i="3"/>
  <c r="J121" i="3"/>
  <c r="I122" i="3"/>
  <c r="J122" i="3"/>
  <c r="I123" i="3"/>
  <c r="J123" i="3"/>
  <c r="I124" i="3"/>
  <c r="J124" i="3"/>
  <c r="I125" i="3"/>
  <c r="J125" i="3"/>
  <c r="I126" i="3"/>
  <c r="J126" i="3"/>
  <c r="I127" i="3"/>
  <c r="J127" i="3"/>
  <c r="I128" i="3"/>
  <c r="J128" i="3"/>
  <c r="I129" i="3"/>
  <c r="J129" i="3"/>
  <c r="I130" i="3"/>
  <c r="J130" i="3"/>
  <c r="I131" i="3"/>
  <c r="J131" i="3"/>
  <c r="I132" i="3"/>
  <c r="J132" i="3"/>
  <c r="I133" i="3"/>
  <c r="J133" i="3"/>
  <c r="I134" i="3"/>
  <c r="J134" i="3"/>
  <c r="I135" i="3"/>
  <c r="J135" i="3"/>
  <c r="I136" i="3"/>
  <c r="J136" i="3"/>
  <c r="I137" i="3"/>
  <c r="J137" i="3"/>
  <c r="I138" i="3"/>
  <c r="J138" i="3"/>
  <c r="I139" i="3"/>
  <c r="J139" i="3"/>
  <c r="I140" i="3"/>
  <c r="J140" i="3"/>
  <c r="I141" i="3"/>
  <c r="J141" i="3"/>
  <c r="I142" i="3"/>
  <c r="J142" i="3"/>
  <c r="I143" i="3"/>
  <c r="J143" i="3"/>
  <c r="I144" i="3"/>
  <c r="J144" i="3"/>
  <c r="I145" i="3"/>
  <c r="J145" i="3"/>
  <c r="I146" i="3"/>
  <c r="J146" i="3"/>
  <c r="I147" i="3"/>
  <c r="J147" i="3"/>
  <c r="I148" i="3"/>
  <c r="J148" i="3"/>
  <c r="I149" i="3"/>
  <c r="J149" i="3"/>
  <c r="I150" i="3"/>
  <c r="J150" i="3"/>
  <c r="I151" i="3"/>
  <c r="J151" i="3"/>
  <c r="I152" i="3"/>
  <c r="J152" i="3"/>
  <c r="I153" i="3"/>
  <c r="J153" i="3"/>
  <c r="I154" i="3"/>
  <c r="J154" i="3"/>
  <c r="I155" i="3"/>
  <c r="J155" i="3"/>
  <c r="I156" i="3"/>
  <c r="J156" i="3"/>
  <c r="I157" i="3"/>
  <c r="J157" i="3"/>
  <c r="I158" i="3"/>
  <c r="J158" i="3"/>
  <c r="I159" i="3"/>
  <c r="J159" i="3"/>
  <c r="I160" i="3"/>
  <c r="J160" i="3"/>
  <c r="I161" i="3"/>
  <c r="J161" i="3"/>
  <c r="I162" i="3"/>
  <c r="J162" i="3"/>
  <c r="I163" i="3"/>
  <c r="J163" i="3"/>
  <c r="I164" i="3"/>
  <c r="J164" i="3"/>
  <c r="I165" i="3"/>
  <c r="J165" i="3"/>
  <c r="I166" i="3"/>
  <c r="J166" i="3"/>
  <c r="I167" i="3"/>
  <c r="J167" i="3"/>
  <c r="I168" i="3"/>
  <c r="J168" i="3"/>
  <c r="I169" i="3"/>
  <c r="J169" i="3"/>
  <c r="I170" i="3"/>
  <c r="J170" i="3"/>
  <c r="I171" i="3"/>
  <c r="J171" i="3"/>
  <c r="I172" i="3"/>
  <c r="J172" i="3"/>
  <c r="I173" i="3"/>
  <c r="J173" i="3"/>
  <c r="I174" i="3"/>
  <c r="J174" i="3"/>
  <c r="I175" i="3"/>
  <c r="J175" i="3"/>
  <c r="I176" i="3"/>
  <c r="J176" i="3"/>
  <c r="I177" i="3"/>
  <c r="J177" i="3"/>
  <c r="I178" i="3"/>
  <c r="J178" i="3"/>
  <c r="I179" i="3"/>
  <c r="J179" i="3"/>
  <c r="I180" i="3"/>
  <c r="J180" i="3"/>
  <c r="I181" i="3"/>
  <c r="J181" i="3"/>
  <c r="I182" i="3"/>
  <c r="J182" i="3"/>
  <c r="I183" i="3"/>
  <c r="J183" i="3"/>
  <c r="I184" i="3"/>
  <c r="J184" i="3"/>
  <c r="I185" i="3"/>
  <c r="J185" i="3"/>
  <c r="I186" i="3"/>
  <c r="J186" i="3"/>
  <c r="I187" i="3"/>
  <c r="J187" i="3"/>
  <c r="I188" i="3"/>
  <c r="J188" i="3"/>
  <c r="I189" i="3"/>
  <c r="J189" i="3"/>
  <c r="I190" i="3"/>
  <c r="J190" i="3"/>
  <c r="I191" i="3"/>
  <c r="J191" i="3"/>
  <c r="I192" i="3"/>
  <c r="J192" i="3"/>
  <c r="I193" i="3"/>
  <c r="J193" i="3"/>
  <c r="I194" i="3"/>
  <c r="J194" i="3"/>
  <c r="I195" i="3"/>
  <c r="J195" i="3"/>
  <c r="I196" i="3"/>
  <c r="J196" i="3"/>
  <c r="I197" i="3"/>
  <c r="J197" i="3"/>
  <c r="I198" i="3"/>
  <c r="J198" i="3"/>
  <c r="I199" i="3"/>
  <c r="J199" i="3"/>
  <c r="I200" i="3"/>
  <c r="J200" i="3"/>
  <c r="I201" i="3"/>
  <c r="J201" i="3"/>
  <c r="I202" i="3"/>
  <c r="J202" i="3"/>
  <c r="I203" i="3"/>
  <c r="J203" i="3"/>
  <c r="I204" i="3"/>
  <c r="J204" i="3"/>
  <c r="I205" i="3"/>
  <c r="J205" i="3"/>
  <c r="I206" i="3"/>
  <c r="J206" i="3"/>
  <c r="I207" i="3"/>
  <c r="J207" i="3"/>
  <c r="I208" i="3"/>
  <c r="J208" i="3"/>
  <c r="I209" i="3"/>
  <c r="J209" i="3"/>
  <c r="I210" i="3"/>
  <c r="J210" i="3"/>
  <c r="I211" i="3"/>
  <c r="J211" i="3"/>
  <c r="I212" i="3"/>
  <c r="J212" i="3"/>
  <c r="I213" i="3"/>
  <c r="J213" i="3"/>
  <c r="I214" i="3"/>
  <c r="J214" i="3"/>
  <c r="I215" i="3"/>
  <c r="J215" i="3"/>
  <c r="I216" i="3"/>
  <c r="J216" i="3"/>
  <c r="I217" i="3"/>
  <c r="J217" i="3"/>
  <c r="I218" i="3"/>
  <c r="J218" i="3"/>
  <c r="I219" i="3"/>
  <c r="J219" i="3"/>
  <c r="I220" i="3"/>
  <c r="J220" i="3"/>
  <c r="I221" i="3"/>
  <c r="J221" i="3"/>
  <c r="I222" i="3"/>
  <c r="J222" i="3"/>
  <c r="I223" i="3"/>
  <c r="J223" i="3"/>
  <c r="I224" i="3"/>
  <c r="J224" i="3"/>
  <c r="I225" i="3"/>
  <c r="J225" i="3"/>
  <c r="I226" i="3"/>
  <c r="J226" i="3"/>
  <c r="I227" i="3"/>
  <c r="J227" i="3"/>
  <c r="I228" i="3"/>
  <c r="J228" i="3"/>
  <c r="I229" i="3"/>
  <c r="J229" i="3"/>
  <c r="I230" i="3"/>
  <c r="J230" i="3"/>
  <c r="I231" i="3"/>
  <c r="J231" i="3"/>
  <c r="I232" i="3"/>
  <c r="J232" i="3"/>
  <c r="I233" i="3"/>
  <c r="J233" i="3"/>
  <c r="I234" i="3"/>
  <c r="J234" i="3"/>
  <c r="I235" i="3"/>
  <c r="J235" i="3"/>
  <c r="I236" i="3"/>
  <c r="J236" i="3"/>
  <c r="I237" i="3"/>
  <c r="J237" i="3"/>
  <c r="I238" i="3"/>
  <c r="J238" i="3"/>
  <c r="I239" i="3"/>
  <c r="J239" i="3"/>
  <c r="I240" i="3"/>
  <c r="J240" i="3"/>
  <c r="I241" i="3"/>
  <c r="J241" i="3"/>
  <c r="I242" i="3"/>
  <c r="J242" i="3"/>
  <c r="I243" i="3"/>
  <c r="J243" i="3"/>
  <c r="I244" i="3"/>
  <c r="J244" i="3"/>
  <c r="I245" i="3"/>
  <c r="J245" i="3"/>
  <c r="I246" i="3"/>
  <c r="J246" i="3"/>
  <c r="I247" i="3"/>
  <c r="J247" i="3"/>
  <c r="I248" i="3"/>
  <c r="J248" i="3"/>
  <c r="I249" i="3"/>
  <c r="J249" i="3"/>
  <c r="I250" i="3"/>
  <c r="J250" i="3"/>
  <c r="I251" i="3"/>
  <c r="J251" i="3"/>
  <c r="I252" i="3"/>
  <c r="J252" i="3"/>
  <c r="I253" i="3"/>
  <c r="J253" i="3"/>
  <c r="I254" i="3"/>
  <c r="J254" i="3"/>
  <c r="I255" i="3"/>
  <c r="J255" i="3"/>
  <c r="I256" i="3"/>
  <c r="J256" i="3"/>
  <c r="I257" i="3"/>
  <c r="J257" i="3"/>
  <c r="I258" i="3"/>
  <c r="J258" i="3"/>
  <c r="I259" i="3"/>
  <c r="J259" i="3"/>
  <c r="I260" i="3"/>
  <c r="J260" i="3"/>
  <c r="I261" i="3"/>
  <c r="J261" i="3"/>
  <c r="I262" i="3"/>
  <c r="J262" i="3"/>
  <c r="I263" i="3"/>
  <c r="J263" i="3"/>
  <c r="I264" i="3"/>
  <c r="J264" i="3"/>
  <c r="I265" i="3"/>
  <c r="J265" i="3"/>
  <c r="I266" i="3"/>
  <c r="J266" i="3"/>
  <c r="I267" i="3"/>
  <c r="J267" i="3"/>
  <c r="I268" i="3"/>
  <c r="J268" i="3"/>
  <c r="I269" i="3"/>
  <c r="J269" i="3"/>
  <c r="I270" i="3"/>
  <c r="J270" i="3"/>
  <c r="I271" i="3"/>
  <c r="J271" i="3"/>
  <c r="I272" i="3"/>
  <c r="J272" i="3"/>
  <c r="I273" i="3"/>
  <c r="J273" i="3"/>
  <c r="A69" i="3"/>
  <c r="A160" i="3"/>
  <c r="A182" i="3"/>
  <c r="A199" i="3"/>
  <c r="A255" i="3"/>
  <c r="A261" i="3"/>
  <c r="B3" i="3"/>
  <c r="A3" i="3" s="1"/>
  <c r="A14" i="3"/>
  <c r="A21" i="3"/>
  <c r="A31" i="3"/>
  <c r="R4" i="2"/>
  <c r="R5" i="2"/>
  <c r="R6" i="2"/>
  <c r="R7" i="2"/>
  <c r="R8" i="2"/>
  <c r="R9" i="2"/>
  <c r="R10" i="2"/>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247" i="2"/>
  <c r="R248" i="2"/>
  <c r="R249" i="2"/>
  <c r="R250" i="2"/>
  <c r="R251" i="2"/>
  <c r="R252" i="2"/>
  <c r="R253" i="2"/>
  <c r="R254" i="2"/>
  <c r="R255" i="2"/>
  <c r="R256" i="2"/>
  <c r="R257" i="2"/>
  <c r="R258" i="2"/>
  <c r="R259" i="2"/>
  <c r="R260" i="2"/>
  <c r="R261" i="2"/>
  <c r="R262" i="2"/>
  <c r="R263" i="2"/>
  <c r="R264" i="2"/>
  <c r="R265" i="2"/>
  <c r="R266" i="2"/>
  <c r="R267" i="2"/>
  <c r="R268" i="2"/>
  <c r="R269" i="2"/>
  <c r="R270" i="2"/>
  <c r="R271" i="2"/>
  <c r="R272" i="2"/>
  <c r="R273" i="2"/>
  <c r="R274" i="2"/>
  <c r="R275" i="2"/>
  <c r="R276" i="2"/>
  <c r="R277" i="2"/>
  <c r="R278" i="2"/>
  <c r="R279" i="2"/>
  <c r="R280" i="2"/>
  <c r="R281" i="2"/>
  <c r="R282" i="2"/>
  <c r="R283" i="2"/>
  <c r="R284" i="2"/>
  <c r="R285" i="2"/>
  <c r="R286" i="2"/>
  <c r="R287" i="2"/>
  <c r="R288" i="2"/>
  <c r="R289" i="2"/>
  <c r="R290" i="2"/>
  <c r="R291" i="2"/>
  <c r="R292" i="2"/>
  <c r="R293" i="2"/>
  <c r="R294" i="2"/>
  <c r="R295" i="2"/>
  <c r="R296" i="2"/>
  <c r="R297" i="2"/>
  <c r="R298" i="2"/>
  <c r="R299" i="2"/>
  <c r="R300" i="2"/>
  <c r="R301" i="2"/>
  <c r="R302" i="2"/>
  <c r="R303" i="2"/>
  <c r="R304" i="2"/>
  <c r="R305" i="2"/>
  <c r="R306" i="2"/>
  <c r="R307" i="2"/>
  <c r="R308" i="2"/>
  <c r="R309" i="2"/>
  <c r="R310" i="2"/>
  <c r="R311" i="2"/>
  <c r="R312" i="2"/>
  <c r="R313" i="2"/>
  <c r="R314" i="2"/>
  <c r="R315" i="2"/>
  <c r="R316" i="2"/>
  <c r="R317" i="2"/>
  <c r="R318" i="2"/>
  <c r="R319" i="2"/>
  <c r="R320" i="2"/>
  <c r="R321" i="2"/>
  <c r="R322" i="2"/>
  <c r="R323" i="2"/>
  <c r="R324" i="2"/>
  <c r="R325" i="2"/>
  <c r="R326" i="2"/>
  <c r="R327" i="2"/>
  <c r="R328" i="2"/>
  <c r="R329" i="2"/>
  <c r="R330" i="2"/>
  <c r="R331" i="2"/>
  <c r="R332" i="2"/>
  <c r="R333" i="2"/>
  <c r="R334" i="2"/>
  <c r="R335" i="2"/>
  <c r="R336" i="2"/>
  <c r="R337" i="2"/>
  <c r="R338" i="2"/>
  <c r="R339" i="2"/>
  <c r="R340" i="2"/>
  <c r="R341" i="2"/>
  <c r="R342" i="2"/>
  <c r="R343" i="2"/>
  <c r="R344" i="2"/>
  <c r="R345" i="2"/>
  <c r="R346" i="2"/>
  <c r="R347" i="2"/>
  <c r="R348" i="2"/>
  <c r="R349" i="2"/>
  <c r="R350" i="2"/>
  <c r="R351" i="2"/>
  <c r="R352" i="2"/>
  <c r="R353" i="2"/>
  <c r="R354" i="2"/>
  <c r="R355" i="2"/>
  <c r="R356" i="2"/>
  <c r="R357" i="2"/>
  <c r="R358" i="2"/>
  <c r="R359" i="2"/>
  <c r="R360" i="2"/>
  <c r="R361" i="2"/>
  <c r="R362" i="2"/>
  <c r="R363" i="2"/>
  <c r="R364" i="2"/>
  <c r="R365" i="2"/>
  <c r="R366" i="2"/>
  <c r="R367" i="2"/>
  <c r="R368" i="2"/>
  <c r="R369" i="2"/>
  <c r="R370" i="2"/>
  <c r="R371" i="2"/>
  <c r="R372" i="2"/>
  <c r="R373" i="2"/>
  <c r="R374" i="2"/>
  <c r="R375" i="2"/>
  <c r="R376" i="2"/>
  <c r="R377" i="2"/>
  <c r="R378" i="2"/>
  <c r="R379" i="2"/>
  <c r="R380" i="2"/>
  <c r="R381" i="2"/>
  <c r="R382" i="2"/>
  <c r="R383" i="2"/>
  <c r="R384" i="2"/>
  <c r="R385" i="2"/>
  <c r="R386" i="2"/>
  <c r="R387" i="2"/>
  <c r="R388" i="2"/>
  <c r="R389" i="2"/>
  <c r="R390" i="2"/>
  <c r="R391" i="2"/>
  <c r="R392" i="2"/>
  <c r="R393" i="2"/>
  <c r="R394" i="2"/>
  <c r="R395" i="2"/>
  <c r="R396" i="2"/>
  <c r="R397" i="2"/>
  <c r="R398" i="2"/>
  <c r="R399" i="2"/>
  <c r="R400" i="2"/>
  <c r="R401" i="2"/>
  <c r="R402" i="2"/>
  <c r="R403" i="2"/>
  <c r="R404" i="2"/>
  <c r="R405" i="2"/>
  <c r="R406" i="2"/>
  <c r="R407" i="2"/>
  <c r="R408" i="2"/>
  <c r="R409" i="2"/>
  <c r="R410" i="2"/>
  <c r="R411" i="2"/>
  <c r="R412" i="2"/>
  <c r="R413" i="2"/>
  <c r="R414" i="2"/>
  <c r="R415" i="2"/>
  <c r="R416" i="2"/>
  <c r="R417" i="2"/>
  <c r="R418" i="2"/>
  <c r="R419" i="2"/>
  <c r="R420" i="2"/>
  <c r="R421" i="2"/>
  <c r="R422" i="2"/>
  <c r="R423" i="2"/>
  <c r="R424" i="2"/>
  <c r="R425" i="2"/>
  <c r="R426" i="2"/>
  <c r="R427" i="2"/>
  <c r="R428" i="2"/>
  <c r="R429" i="2"/>
  <c r="R430" i="2"/>
  <c r="R431" i="2"/>
  <c r="R432" i="2"/>
  <c r="R433" i="2"/>
  <c r="R434" i="2"/>
  <c r="R435" i="2"/>
  <c r="R436" i="2"/>
  <c r="R437" i="2"/>
  <c r="R438" i="2"/>
  <c r="R439" i="2"/>
  <c r="R440" i="2"/>
  <c r="R441" i="2"/>
  <c r="R442" i="2"/>
  <c r="R443" i="2"/>
  <c r="R444" i="2"/>
  <c r="R445" i="2"/>
  <c r="R446" i="2"/>
  <c r="R447" i="2"/>
  <c r="R448" i="2"/>
  <c r="R449" i="2"/>
  <c r="R450" i="2"/>
  <c r="R451" i="2"/>
  <c r="R452" i="2"/>
  <c r="R453" i="2"/>
  <c r="R454" i="2"/>
  <c r="R455" i="2"/>
  <c r="R456" i="2"/>
  <c r="R457" i="2"/>
  <c r="R458" i="2"/>
  <c r="R459" i="2"/>
  <c r="R460" i="2"/>
  <c r="R461" i="2"/>
  <c r="R462" i="2"/>
  <c r="R463" i="2"/>
  <c r="R464" i="2"/>
  <c r="R465" i="2"/>
  <c r="R466" i="2"/>
  <c r="R467" i="2"/>
  <c r="R468" i="2"/>
  <c r="R469" i="2"/>
  <c r="R470" i="2"/>
  <c r="R471" i="2"/>
  <c r="R472" i="2"/>
  <c r="R473" i="2"/>
  <c r="R474" i="2"/>
  <c r="R475" i="2"/>
  <c r="R476" i="2"/>
  <c r="R477" i="2"/>
  <c r="R478" i="2"/>
  <c r="R479" i="2"/>
  <c r="R480" i="2"/>
  <c r="R481" i="2"/>
  <c r="R482" i="2"/>
  <c r="R483" i="2"/>
  <c r="R484" i="2"/>
  <c r="R485" i="2"/>
  <c r="R486" i="2"/>
  <c r="R487" i="2"/>
  <c r="R488" i="2"/>
  <c r="R489" i="2"/>
  <c r="R490" i="2"/>
  <c r="R491" i="2"/>
  <c r="R492" i="2"/>
  <c r="C137" i="3"/>
  <c r="N51" i="1"/>
  <c r="N32" i="1"/>
  <c r="Q41" i="1"/>
  <c r="L39" i="1"/>
  <c r="B20" i="6"/>
  <c r="AA4" i="2"/>
  <c r="AB4" i="2" s="1"/>
  <c r="AA5" i="2"/>
  <c r="AB5" i="2"/>
  <c r="AA6" i="2"/>
  <c r="AB6" i="2" s="1"/>
  <c r="AA7" i="2"/>
  <c r="AB7" i="2" s="1"/>
  <c r="AA8" i="2"/>
  <c r="AB8" i="2" s="1"/>
  <c r="AA9" i="2"/>
  <c r="AB9" i="2"/>
  <c r="AA10" i="2"/>
  <c r="AB10" i="2" s="1"/>
  <c r="AA11" i="2"/>
  <c r="AB11" i="2" s="1"/>
  <c r="AA12" i="2"/>
  <c r="AB12" i="2"/>
  <c r="AA13" i="2"/>
  <c r="AB13" i="2" s="1"/>
  <c r="AA14" i="2"/>
  <c r="AB14" i="2"/>
  <c r="AA15" i="2"/>
  <c r="AB15" i="2" s="1"/>
  <c r="AA16" i="2"/>
  <c r="AB16" i="2"/>
  <c r="AA17" i="2"/>
  <c r="AB17" i="2" s="1"/>
  <c r="AA18" i="2"/>
  <c r="AB18" i="2"/>
  <c r="AA19" i="2"/>
  <c r="AB19" i="2" s="1"/>
  <c r="AA20" i="2"/>
  <c r="AB20" i="2" s="1"/>
  <c r="AA21" i="2"/>
  <c r="AB21" i="2" s="1"/>
  <c r="AA22" i="2"/>
  <c r="AB22" i="2" s="1"/>
  <c r="AA23" i="2"/>
  <c r="AB23" i="2" s="1"/>
  <c r="AA24" i="2"/>
  <c r="AB24" i="2" s="1"/>
  <c r="AA25" i="2"/>
  <c r="AB25" i="2"/>
  <c r="AA26" i="2"/>
  <c r="AB26" i="2" s="1"/>
  <c r="AA27" i="2"/>
  <c r="AB27" i="2" s="1"/>
  <c r="AA28" i="2"/>
  <c r="AB28" i="2"/>
  <c r="AA29" i="2"/>
  <c r="AB29" i="2" s="1"/>
  <c r="AA30" i="2"/>
  <c r="AB30" i="2"/>
  <c r="AA31" i="2"/>
  <c r="AB31" i="2" s="1"/>
  <c r="AA32" i="2"/>
  <c r="AB32" i="2"/>
  <c r="AA34" i="2"/>
  <c r="AB34" i="2" s="1"/>
  <c r="AA35" i="2"/>
  <c r="AB35" i="2"/>
  <c r="AA36" i="2"/>
  <c r="AB36" i="2" s="1"/>
  <c r="AA37" i="2"/>
  <c r="AB37" i="2" s="1"/>
  <c r="AA38" i="2"/>
  <c r="AB38" i="2"/>
  <c r="AA39" i="2"/>
  <c r="AB39" i="2" s="1"/>
  <c r="AA40" i="2"/>
  <c r="AB40" i="2" s="1"/>
  <c r="AA41" i="2"/>
  <c r="AB41" i="2" s="1"/>
  <c r="AA42" i="2"/>
  <c r="AB42" i="2"/>
  <c r="AA43" i="2"/>
  <c r="AB43" i="2" s="1"/>
  <c r="AA44" i="2"/>
  <c r="AB44" i="2" s="1"/>
  <c r="AA45" i="2"/>
  <c r="AB45" i="2" s="1"/>
  <c r="AA46" i="2"/>
  <c r="AB46" i="2" s="1"/>
  <c r="AA47" i="2"/>
  <c r="AB47" i="2"/>
  <c r="AA48" i="2"/>
  <c r="AB48" i="2" s="1"/>
  <c r="AA49" i="2"/>
  <c r="AB49" i="2"/>
  <c r="AA50" i="2"/>
  <c r="AB50" i="2" s="1"/>
  <c r="AA51" i="2"/>
  <c r="AB51" i="2"/>
  <c r="AA52" i="2"/>
  <c r="AB52" i="2" s="1"/>
  <c r="AA53" i="2"/>
  <c r="AB53" i="2" s="1"/>
  <c r="AA54" i="2"/>
  <c r="AB54" i="2" s="1"/>
  <c r="AA55" i="2"/>
  <c r="AB55" i="2" s="1"/>
  <c r="AA56" i="2"/>
  <c r="AB56" i="2" s="1"/>
  <c r="AA57" i="2"/>
  <c r="AB57" i="2" s="1"/>
  <c r="AA58" i="2"/>
  <c r="AB58" i="2"/>
  <c r="AA59" i="2"/>
  <c r="AB59" i="2"/>
  <c r="AA60" i="2"/>
  <c r="AB60" i="2" s="1"/>
  <c r="AA61" i="2"/>
  <c r="AB61" i="2"/>
  <c r="AA62" i="2"/>
  <c r="AB62" i="2" s="1"/>
  <c r="AA63" i="2"/>
  <c r="AB63" i="2"/>
  <c r="AA64" i="2"/>
  <c r="AB64" i="2" s="1"/>
  <c r="AA65" i="2"/>
  <c r="AB65" i="2"/>
  <c r="AA66" i="2"/>
  <c r="AB66" i="2" s="1"/>
  <c r="AA67" i="2"/>
  <c r="AB67" i="2"/>
  <c r="AA68" i="2"/>
  <c r="AB68" i="2" s="1"/>
  <c r="AA69" i="2"/>
  <c r="AB69" i="2" s="1"/>
  <c r="AA70" i="2"/>
  <c r="AB70" i="2"/>
  <c r="AA71" i="2"/>
  <c r="AB71" i="2" s="1"/>
  <c r="AA72" i="2"/>
  <c r="AB72" i="2" s="1"/>
  <c r="AA73" i="2"/>
  <c r="AB73" i="2" s="1"/>
  <c r="AA74" i="2"/>
  <c r="AB74" i="2"/>
  <c r="AA75" i="2"/>
  <c r="AB75" i="2" s="1"/>
  <c r="AA76" i="2"/>
  <c r="AB76" i="2" s="1"/>
  <c r="AA77" i="2"/>
  <c r="AB77" i="2" s="1"/>
  <c r="AA78" i="2"/>
  <c r="AB78" i="2" s="1"/>
  <c r="AA79" i="2"/>
  <c r="AB79" i="2"/>
  <c r="AA80" i="2"/>
  <c r="AB80" i="2" s="1"/>
  <c r="AA81" i="2"/>
  <c r="AB81" i="2"/>
  <c r="AA82" i="2"/>
  <c r="AB82" i="2" s="1"/>
  <c r="AA83" i="2"/>
  <c r="AB83" i="2" s="1"/>
  <c r="AA84" i="2"/>
  <c r="AB84" i="2" s="1"/>
  <c r="AA85" i="2"/>
  <c r="AB85" i="2" s="1"/>
  <c r="AA86" i="2"/>
  <c r="AB86" i="2" s="1"/>
  <c r="AA87" i="2"/>
  <c r="AB87" i="2" s="1"/>
  <c r="AA88" i="2"/>
  <c r="AB88" i="2" s="1"/>
  <c r="AA89" i="2"/>
  <c r="AB89" i="2" s="1"/>
  <c r="AA90" i="2"/>
  <c r="AB90" i="2"/>
  <c r="AA91" i="2"/>
  <c r="AB91" i="2" s="1"/>
  <c r="AA92" i="2"/>
  <c r="AB92" i="2" s="1"/>
  <c r="AA93" i="2"/>
  <c r="AB93" i="2" s="1"/>
  <c r="AA94" i="2"/>
  <c r="AB94" i="2"/>
  <c r="AA95" i="2"/>
  <c r="AB95" i="2"/>
  <c r="AA96" i="2"/>
  <c r="AB96" i="2" s="1"/>
  <c r="AA97" i="2"/>
  <c r="AB97" i="2" s="1"/>
  <c r="AA98" i="2"/>
  <c r="AB98" i="2"/>
  <c r="AA99" i="2"/>
  <c r="AB99" i="2"/>
  <c r="AA100" i="2"/>
  <c r="AB100" i="2" s="1"/>
  <c r="AA101" i="2"/>
  <c r="AB101" i="2"/>
  <c r="AA102" i="2"/>
  <c r="AB102" i="2"/>
  <c r="AA103" i="2"/>
  <c r="AB103" i="2"/>
  <c r="AA104" i="2"/>
  <c r="AB104" i="2" s="1"/>
  <c r="AA105" i="2"/>
  <c r="AB105" i="2" s="1"/>
  <c r="AA106" i="2"/>
  <c r="AA107" i="2"/>
  <c r="AB107" i="2" s="1"/>
  <c r="AA108" i="2"/>
  <c r="AB108" i="2" s="1"/>
  <c r="AA109" i="2"/>
  <c r="AB109" i="2"/>
  <c r="AA110" i="2"/>
  <c r="AB110" i="2"/>
  <c r="AA111" i="2"/>
  <c r="AB111" i="2" s="1"/>
  <c r="AA112" i="2"/>
  <c r="AB112" i="2" s="1"/>
  <c r="AA113" i="2"/>
  <c r="AB113" i="2"/>
  <c r="AA114" i="2"/>
  <c r="AB114" i="2" s="1"/>
  <c r="AA115" i="2"/>
  <c r="AB115" i="2" s="1"/>
  <c r="AA116" i="2"/>
  <c r="AB116" i="2" s="1"/>
  <c r="AA117" i="2"/>
  <c r="AB117" i="2"/>
  <c r="AA118" i="2"/>
  <c r="AB118" i="2"/>
  <c r="AA119" i="2"/>
  <c r="AB119" i="2"/>
  <c r="AA120" i="2"/>
  <c r="AB120" i="2" s="1"/>
  <c r="AA121" i="2"/>
  <c r="AB121" i="2" s="1"/>
  <c r="AA122" i="2"/>
  <c r="AB122" i="2"/>
  <c r="AA123" i="2"/>
  <c r="AB123" i="2" s="1"/>
  <c r="AA124" i="2"/>
  <c r="AB124" i="2" s="1"/>
  <c r="AA125" i="2"/>
  <c r="AB125" i="2" s="1"/>
  <c r="AA126" i="2"/>
  <c r="AB126" i="2"/>
  <c r="AA127" i="2"/>
  <c r="AB127" i="2"/>
  <c r="AA128" i="2"/>
  <c r="AB128" i="2" s="1"/>
  <c r="AA129" i="2"/>
  <c r="AB129" i="2" s="1"/>
  <c r="AA130" i="2"/>
  <c r="AB130" i="2" s="1"/>
  <c r="AA131" i="2"/>
  <c r="AB131" i="2"/>
  <c r="AA132" i="2"/>
  <c r="AB132" i="2" s="1"/>
  <c r="AA133" i="2"/>
  <c r="AB133" i="2"/>
  <c r="AA134" i="2"/>
  <c r="AB134" i="2" s="1"/>
  <c r="AA135" i="2"/>
  <c r="AB135" i="2"/>
  <c r="AA136" i="2"/>
  <c r="AB136" i="2" s="1"/>
  <c r="AA137" i="2"/>
  <c r="AB137" i="2" s="1"/>
  <c r="AA138" i="2"/>
  <c r="AB138" i="2" s="1"/>
  <c r="AA139" i="2"/>
  <c r="AB139" i="2" s="1"/>
  <c r="AA140" i="2"/>
  <c r="AB140" i="2" s="1"/>
  <c r="AA141" i="2"/>
  <c r="AB141" i="2"/>
  <c r="AA142" i="2"/>
  <c r="AB142" i="2"/>
  <c r="AA143" i="2"/>
  <c r="AB143" i="2" s="1"/>
  <c r="AA144" i="2"/>
  <c r="AB144" i="2" s="1"/>
  <c r="AA145" i="2"/>
  <c r="AB145" i="2"/>
  <c r="AA146" i="2"/>
  <c r="AB146" i="2" s="1"/>
  <c r="AA147" i="2"/>
  <c r="AB147" i="2" s="1"/>
  <c r="AA148" i="2"/>
  <c r="AB148" i="2" s="1"/>
  <c r="AA149" i="2"/>
  <c r="AB149" i="2"/>
  <c r="AA150" i="2"/>
  <c r="AB150" i="2"/>
  <c r="AA151" i="2"/>
  <c r="AB151" i="2"/>
  <c r="AA152" i="2"/>
  <c r="AB152" i="2" s="1"/>
  <c r="AA153" i="2"/>
  <c r="AB153" i="2" s="1"/>
  <c r="AA154" i="2"/>
  <c r="AB154" i="2"/>
  <c r="AA155" i="2"/>
  <c r="AB155" i="2" s="1"/>
  <c r="AA156" i="2"/>
  <c r="AB156" i="2" s="1"/>
  <c r="AA157" i="2"/>
  <c r="AB157" i="2" s="1"/>
  <c r="AA158" i="2"/>
  <c r="AB158" i="2"/>
  <c r="AA159" i="2"/>
  <c r="AB159" i="2"/>
  <c r="AA160" i="2"/>
  <c r="AB160" i="2" s="1"/>
  <c r="AA161" i="2"/>
  <c r="AB161" i="2" s="1"/>
  <c r="AA162" i="2"/>
  <c r="AB162" i="2" s="1"/>
  <c r="AA163" i="2"/>
  <c r="AB163" i="2"/>
  <c r="AA164" i="2"/>
  <c r="AB164" i="2" s="1"/>
  <c r="AA165" i="2"/>
  <c r="AB165" i="2"/>
  <c r="AA166" i="2"/>
  <c r="AB166" i="2" s="1"/>
  <c r="AA167" i="2"/>
  <c r="AB167" i="2"/>
  <c r="AA168" i="2"/>
  <c r="AB168" i="2" s="1"/>
  <c r="AA169" i="2"/>
  <c r="AB169" i="2" s="1"/>
  <c r="AA170" i="2"/>
  <c r="AB170" i="2" s="1"/>
  <c r="AA171" i="2"/>
  <c r="AB171" i="2" s="1"/>
  <c r="AA172" i="2"/>
  <c r="AB172" i="2" s="1"/>
  <c r="AA173" i="2"/>
  <c r="AB173" i="2"/>
  <c r="AA174" i="2"/>
  <c r="AB174" i="2"/>
  <c r="AA175" i="2"/>
  <c r="AB175" i="2" s="1"/>
  <c r="AA176" i="2"/>
  <c r="AB176" i="2" s="1"/>
  <c r="AA177" i="2"/>
  <c r="AB177" i="2"/>
  <c r="AA178" i="2"/>
  <c r="AB178" i="2" s="1"/>
  <c r="AA179" i="2"/>
  <c r="AB179" i="2" s="1"/>
  <c r="AA180" i="2"/>
  <c r="AB180" i="2" s="1"/>
  <c r="AA181" i="2"/>
  <c r="AB181" i="2"/>
  <c r="AA182" i="2"/>
  <c r="AB182" i="2"/>
  <c r="AA183" i="2"/>
  <c r="AB183" i="2"/>
  <c r="AA184" i="2"/>
  <c r="AB184" i="2" s="1"/>
  <c r="AA185" i="2"/>
  <c r="AB185" i="2" s="1"/>
  <c r="AA186" i="2"/>
  <c r="AB186" i="2"/>
  <c r="AA187" i="2"/>
  <c r="AB187" i="2" s="1"/>
  <c r="AA188" i="2"/>
  <c r="AB188" i="2" s="1"/>
  <c r="AA189" i="2"/>
  <c r="AB189" i="2" s="1"/>
  <c r="AA190" i="2"/>
  <c r="AB190" i="2"/>
  <c r="AA191" i="2"/>
  <c r="AB191" i="2"/>
  <c r="AA192" i="2"/>
  <c r="AB192" i="2" s="1"/>
  <c r="AA193" i="2"/>
  <c r="AB193" i="2" s="1"/>
  <c r="AA194" i="2"/>
  <c r="AB194" i="2" s="1"/>
  <c r="AA195" i="2"/>
  <c r="AB195" i="2"/>
  <c r="AA196" i="2"/>
  <c r="AB196" i="2" s="1"/>
  <c r="AA197" i="2"/>
  <c r="AB197" i="2"/>
  <c r="AA198" i="2"/>
  <c r="AB198" i="2" s="1"/>
  <c r="AA199" i="2"/>
  <c r="AB199" i="2"/>
  <c r="AA200" i="2"/>
  <c r="AB200" i="2" s="1"/>
  <c r="AA201" i="2"/>
  <c r="AB201" i="2" s="1"/>
  <c r="AA202" i="2"/>
  <c r="AB202" i="2" s="1"/>
  <c r="AA203" i="2"/>
  <c r="AB203" i="2" s="1"/>
  <c r="AA204" i="2"/>
  <c r="AB204" i="2" s="1"/>
  <c r="AA205" i="2"/>
  <c r="AB205" i="2"/>
  <c r="AA206" i="2"/>
  <c r="AB206" i="2"/>
  <c r="AA207" i="2"/>
  <c r="AB207" i="2" s="1"/>
  <c r="AA208" i="2"/>
  <c r="AB208" i="2" s="1"/>
  <c r="AA209" i="2"/>
  <c r="AB209" i="2"/>
  <c r="AA210" i="2"/>
  <c r="AB210" i="2" s="1"/>
  <c r="AA211" i="2"/>
  <c r="AB211" i="2" s="1"/>
  <c r="AA212" i="2"/>
  <c r="AB212" i="2" s="1"/>
  <c r="AA213" i="2"/>
  <c r="AB213" i="2"/>
  <c r="AA214" i="2"/>
  <c r="AB214" i="2"/>
  <c r="AA215" i="2"/>
  <c r="AB215" i="2"/>
  <c r="AA216" i="2"/>
  <c r="AB216" i="2" s="1"/>
  <c r="AA217" i="2"/>
  <c r="AB217" i="2" s="1"/>
  <c r="AA218" i="2"/>
  <c r="AB218" i="2"/>
  <c r="AA219" i="2"/>
  <c r="AB219" i="2" s="1"/>
  <c r="AA220" i="2"/>
  <c r="AB220" i="2" s="1"/>
  <c r="AA221" i="2"/>
  <c r="AB221" i="2" s="1"/>
  <c r="AA222" i="2"/>
  <c r="AB222" i="2"/>
  <c r="AA223" i="2"/>
  <c r="AB223" i="2"/>
  <c r="AA224" i="2"/>
  <c r="AB224" i="2" s="1"/>
  <c r="AA225" i="2"/>
  <c r="AB225" i="2" s="1"/>
  <c r="AA226" i="2"/>
  <c r="AB226" i="2" s="1"/>
  <c r="AA227" i="2"/>
  <c r="AC227" i="2"/>
  <c r="AA228" i="2"/>
  <c r="AB228" i="2" s="1"/>
  <c r="AA229" i="2"/>
  <c r="AB229" i="2"/>
  <c r="AA230" i="2"/>
  <c r="AB230" i="2" s="1"/>
  <c r="AA231" i="2"/>
  <c r="AB231" i="2"/>
  <c r="AA232" i="2"/>
  <c r="AB232" i="2" s="1"/>
  <c r="AA233" i="2"/>
  <c r="AB233" i="2" s="1"/>
  <c r="AA234" i="2"/>
  <c r="AB234" i="2" s="1"/>
  <c r="AA235" i="2"/>
  <c r="AB235" i="2" s="1"/>
  <c r="AA236" i="2"/>
  <c r="AB236" i="2" s="1"/>
  <c r="AA237" i="2"/>
  <c r="AB237" i="2"/>
  <c r="AA238" i="2"/>
  <c r="AB238" i="2"/>
  <c r="AA239" i="2"/>
  <c r="AB239" i="2" s="1"/>
  <c r="AA240" i="2"/>
  <c r="AB240" i="2" s="1"/>
  <c r="AA241" i="2"/>
  <c r="AB241" i="2"/>
  <c r="AA242" i="2"/>
  <c r="AB242" i="2" s="1"/>
  <c r="AA243" i="2"/>
  <c r="AB243" i="2" s="1"/>
  <c r="AA244" i="2"/>
  <c r="AB244" i="2" s="1"/>
  <c r="AA245" i="2"/>
  <c r="AB245" i="2"/>
  <c r="AA246" i="2"/>
  <c r="AB246" i="2"/>
  <c r="AA247" i="2"/>
  <c r="AB247" i="2"/>
  <c r="AA248" i="2"/>
  <c r="AB248" i="2" s="1"/>
  <c r="AA249" i="2"/>
  <c r="AB249" i="2" s="1"/>
  <c r="AA250" i="2"/>
  <c r="AB250" i="2"/>
  <c r="AA251" i="2"/>
  <c r="AB251" i="2" s="1"/>
  <c r="AA252" i="2"/>
  <c r="AB252" i="2" s="1"/>
  <c r="AA253" i="2"/>
  <c r="AB253" i="2" s="1"/>
  <c r="AA254" i="2"/>
  <c r="AB254" i="2"/>
  <c r="AA255" i="2"/>
  <c r="AB255" i="2"/>
  <c r="AA256" i="2"/>
  <c r="AB256" i="2" s="1"/>
  <c r="AA257" i="2"/>
  <c r="AB257" i="2" s="1"/>
  <c r="AA258" i="2"/>
  <c r="AB258" i="2" s="1"/>
  <c r="AA259" i="2"/>
  <c r="AB259" i="2"/>
  <c r="AA260" i="2"/>
  <c r="AB260" i="2" s="1"/>
  <c r="AA261" i="2"/>
  <c r="AB261" i="2"/>
  <c r="AA262" i="2"/>
  <c r="AB262" i="2" s="1"/>
  <c r="AA263" i="2"/>
  <c r="AB263" i="2"/>
  <c r="AA264" i="2"/>
  <c r="AB264" i="2" s="1"/>
  <c r="AA265" i="2"/>
  <c r="AB265" i="2" s="1"/>
  <c r="AA266" i="2"/>
  <c r="AB266" i="2" s="1"/>
  <c r="AA267" i="2"/>
  <c r="AB267" i="2" s="1"/>
  <c r="AA268" i="2"/>
  <c r="AB268" i="2" s="1"/>
  <c r="AA269" i="2"/>
  <c r="AB269" i="2"/>
  <c r="AA270" i="2"/>
  <c r="AB270" i="2"/>
  <c r="AA271" i="2"/>
  <c r="AB271" i="2" s="1"/>
  <c r="AA272" i="2"/>
  <c r="AB272" i="2" s="1"/>
  <c r="AA273" i="2"/>
  <c r="AB273" i="2"/>
  <c r="AA274" i="2"/>
  <c r="AB274" i="2" s="1"/>
  <c r="AA275" i="2"/>
  <c r="AB275" i="2" s="1"/>
  <c r="AA276" i="2"/>
  <c r="AB276" i="2" s="1"/>
  <c r="AA277" i="2"/>
  <c r="AB277" i="2"/>
  <c r="AA278" i="2"/>
  <c r="AB278" i="2"/>
  <c r="AA279" i="2"/>
  <c r="AB279" i="2"/>
  <c r="AA280" i="2"/>
  <c r="AB280" i="2" s="1"/>
  <c r="AA281" i="2"/>
  <c r="AB281" i="2" s="1"/>
  <c r="AA282" i="2"/>
  <c r="AB282" i="2"/>
  <c r="AA283" i="2"/>
  <c r="AB283" i="2" s="1"/>
  <c r="AA284" i="2"/>
  <c r="AB284" i="2" s="1"/>
  <c r="AA285" i="2"/>
  <c r="AB285" i="2" s="1"/>
  <c r="AA286" i="2"/>
  <c r="AB286" i="2"/>
  <c r="AA287" i="2"/>
  <c r="AB287" i="2"/>
  <c r="AA288" i="2"/>
  <c r="AB288" i="2" s="1"/>
  <c r="AA289" i="2"/>
  <c r="AB289" i="2" s="1"/>
  <c r="AA290" i="2"/>
  <c r="AB290" i="2" s="1"/>
  <c r="AA291" i="2"/>
  <c r="AB291" i="2"/>
  <c r="AA292" i="2"/>
  <c r="AB292" i="2" s="1"/>
  <c r="AA293" i="2"/>
  <c r="AB293" i="2"/>
  <c r="AA294" i="2"/>
  <c r="AB294" i="2" s="1"/>
  <c r="AA295" i="2"/>
  <c r="AB295" i="2"/>
  <c r="AA296" i="2"/>
  <c r="AB296" i="2" s="1"/>
  <c r="AA297" i="2"/>
  <c r="AB297" i="2" s="1"/>
  <c r="AA298" i="2"/>
  <c r="AB298" i="2" s="1"/>
  <c r="AA299" i="2"/>
  <c r="AB299" i="2" s="1"/>
  <c r="AA300" i="2"/>
  <c r="AB300" i="2" s="1"/>
  <c r="AA301" i="2"/>
  <c r="AB301" i="2"/>
  <c r="AA302" i="2"/>
  <c r="AB302" i="2"/>
  <c r="AA303" i="2"/>
  <c r="AB303" i="2" s="1"/>
  <c r="AA304" i="2"/>
  <c r="AB304" i="2" s="1"/>
  <c r="AA305" i="2"/>
  <c r="AB305" i="2"/>
  <c r="AA306" i="2"/>
  <c r="AB306" i="2" s="1"/>
  <c r="AA307" i="2"/>
  <c r="AB307" i="2" s="1"/>
  <c r="AA308" i="2"/>
  <c r="AB308" i="2" s="1"/>
  <c r="AA309" i="2"/>
  <c r="AB309" i="2"/>
  <c r="AA310" i="2"/>
  <c r="AB310" i="2"/>
  <c r="AA311" i="2"/>
  <c r="AB311" i="2"/>
  <c r="AA312" i="2"/>
  <c r="AB312" i="2" s="1"/>
  <c r="AA313" i="2"/>
  <c r="AB313" i="2" s="1"/>
  <c r="AA314" i="2"/>
  <c r="AB314" i="2"/>
  <c r="AA315" i="2"/>
  <c r="AB315" i="2" s="1"/>
  <c r="AA316" i="2"/>
  <c r="AB316" i="2" s="1"/>
  <c r="AA317" i="2"/>
  <c r="AB317" i="2" s="1"/>
  <c r="AA318" i="2"/>
  <c r="AB318" i="2"/>
  <c r="AA319" i="2"/>
  <c r="AB319" i="2"/>
  <c r="AA320" i="2"/>
  <c r="AB320" i="2" s="1"/>
  <c r="AA321" i="2"/>
  <c r="AB321" i="2" s="1"/>
  <c r="AA322" i="2"/>
  <c r="AB322" i="2" s="1"/>
  <c r="AA323" i="2"/>
  <c r="AB323" i="2"/>
  <c r="AA324" i="2"/>
  <c r="AB324" i="2" s="1"/>
  <c r="AA325" i="2"/>
  <c r="AB325" i="2"/>
  <c r="AA326" i="2"/>
  <c r="AB326" i="2" s="1"/>
  <c r="AA327" i="2"/>
  <c r="AB327" i="2"/>
  <c r="AA328" i="2"/>
  <c r="AB328" i="2" s="1"/>
  <c r="AA329" i="2"/>
  <c r="AB329" i="2" s="1"/>
  <c r="AA330" i="2"/>
  <c r="AB330" i="2" s="1"/>
  <c r="AA331" i="2"/>
  <c r="AB331" i="2" s="1"/>
  <c r="AA332" i="2"/>
  <c r="AB332" i="2" s="1"/>
  <c r="AA333" i="2"/>
  <c r="AB333" i="2"/>
  <c r="AA334" i="2"/>
  <c r="AB334" i="2"/>
  <c r="AA335" i="2"/>
  <c r="AB335" i="2" s="1"/>
  <c r="AA336" i="2"/>
  <c r="AB336" i="2" s="1"/>
  <c r="AA337" i="2"/>
  <c r="AB337" i="2"/>
  <c r="AA338" i="2"/>
  <c r="AB338" i="2" s="1"/>
  <c r="AA339" i="2"/>
  <c r="AB339" i="2" s="1"/>
  <c r="AA340" i="2"/>
  <c r="AB340" i="2" s="1"/>
  <c r="AA341" i="2"/>
  <c r="AB341" i="2"/>
  <c r="AA342" i="2"/>
  <c r="AB342" i="2"/>
  <c r="AA343" i="2"/>
  <c r="AB343" i="2"/>
  <c r="AA344" i="2"/>
  <c r="AB344" i="2" s="1"/>
  <c r="AA345" i="2"/>
  <c r="AB345" i="2" s="1"/>
  <c r="AA346" i="2"/>
  <c r="AB346" i="2"/>
  <c r="AA347" i="2"/>
  <c r="AB347" i="2" s="1"/>
  <c r="AA348" i="2"/>
  <c r="AB348" i="2" s="1"/>
  <c r="AA349" i="2"/>
  <c r="AB349" i="2" s="1"/>
  <c r="AA350" i="2"/>
  <c r="AB350" i="2"/>
  <c r="AA351" i="2"/>
  <c r="AB351" i="2"/>
  <c r="AA352" i="2"/>
  <c r="AB352" i="2" s="1"/>
  <c r="AA353" i="2"/>
  <c r="AB353" i="2" s="1"/>
  <c r="AA354" i="2"/>
  <c r="AB354" i="2" s="1"/>
  <c r="AA355" i="2"/>
  <c r="AB355" i="2"/>
  <c r="AA356" i="2"/>
  <c r="AB356" i="2" s="1"/>
  <c r="AA357" i="2"/>
  <c r="AB357" i="2"/>
  <c r="AA358" i="2"/>
  <c r="AB358" i="2" s="1"/>
  <c r="AA359" i="2"/>
  <c r="AB359" i="2"/>
  <c r="AA360" i="2"/>
  <c r="AB360" i="2" s="1"/>
  <c r="AA361" i="2"/>
  <c r="AB361" i="2" s="1"/>
  <c r="AA362" i="2"/>
  <c r="AB362" i="2" s="1"/>
  <c r="AA363" i="2"/>
  <c r="AB363" i="2" s="1"/>
  <c r="AA364" i="2"/>
  <c r="AB364" i="2" s="1"/>
  <c r="AA365" i="2"/>
  <c r="AB365" i="2"/>
  <c r="AA366" i="2"/>
  <c r="AB366" i="2"/>
  <c r="AA367" i="2"/>
  <c r="AB367" i="2" s="1"/>
  <c r="AA368" i="2"/>
  <c r="AB368" i="2" s="1"/>
  <c r="AA369" i="2"/>
  <c r="AB369" i="2"/>
  <c r="AA370" i="2"/>
  <c r="AB370" i="2" s="1"/>
  <c r="AA371" i="2"/>
  <c r="AB371" i="2" s="1"/>
  <c r="AA372" i="2"/>
  <c r="AB372" i="2" s="1"/>
  <c r="AA373" i="2"/>
  <c r="AB373" i="2"/>
  <c r="AA374" i="2"/>
  <c r="AB374" i="2"/>
  <c r="AA375" i="2"/>
  <c r="AB375" i="2"/>
  <c r="AA376" i="2"/>
  <c r="AB376" i="2" s="1"/>
  <c r="AA377" i="2"/>
  <c r="AB377" i="2" s="1"/>
  <c r="AA378" i="2"/>
  <c r="AB378" i="2"/>
  <c r="AA379" i="2"/>
  <c r="AB379" i="2" s="1"/>
  <c r="AA380" i="2"/>
  <c r="AB380" i="2" s="1"/>
  <c r="AA381" i="2"/>
  <c r="AB381" i="2" s="1"/>
  <c r="AA382" i="2"/>
  <c r="AB382" i="2"/>
  <c r="AA383" i="2"/>
  <c r="AB383" i="2"/>
  <c r="AA384" i="2"/>
  <c r="AB384" i="2" s="1"/>
  <c r="AA385" i="2"/>
  <c r="AB385" i="2" s="1"/>
  <c r="AA386" i="2"/>
  <c r="AB386" i="2" s="1"/>
  <c r="AA387" i="2"/>
  <c r="AB387" i="2"/>
  <c r="AA388" i="2"/>
  <c r="AB388" i="2" s="1"/>
  <c r="AA389" i="2"/>
  <c r="AB389" i="2"/>
  <c r="AA390" i="2"/>
  <c r="AB390" i="2" s="1"/>
  <c r="AA391" i="2"/>
  <c r="AB391" i="2"/>
  <c r="AA392" i="2"/>
  <c r="AB392" i="2" s="1"/>
  <c r="AA393" i="2"/>
  <c r="AB393" i="2" s="1"/>
  <c r="AA394" i="2"/>
  <c r="AB394" i="2" s="1"/>
  <c r="AA395" i="2"/>
  <c r="AB395" i="2" s="1"/>
  <c r="AA396" i="2"/>
  <c r="AB396" i="2" s="1"/>
  <c r="AA397" i="2"/>
  <c r="AB397" i="2"/>
  <c r="AA398" i="2"/>
  <c r="AB398" i="2"/>
  <c r="AA399" i="2"/>
  <c r="AB399" i="2" s="1"/>
  <c r="AA400" i="2"/>
  <c r="AB400" i="2" s="1"/>
  <c r="AA401" i="2"/>
  <c r="AB401" i="2"/>
  <c r="AA402" i="2"/>
  <c r="AB402" i="2" s="1"/>
  <c r="AA403" i="2"/>
  <c r="AB403" i="2"/>
  <c r="AA404" i="2"/>
  <c r="AB404" i="2" s="1"/>
  <c r="AA405" i="2"/>
  <c r="AB405" i="2"/>
  <c r="AA406" i="2"/>
  <c r="AB406" i="2"/>
  <c r="AA407" i="2"/>
  <c r="AB407" i="2"/>
  <c r="AA408" i="2"/>
  <c r="AB408" i="2" s="1"/>
  <c r="AA409" i="2"/>
  <c r="AB409" i="2" s="1"/>
  <c r="AA410" i="2"/>
  <c r="AB410" i="2"/>
  <c r="AA411" i="2"/>
  <c r="AB411" i="2" s="1"/>
  <c r="AA412" i="2"/>
  <c r="AB412" i="2" s="1"/>
  <c r="AA413" i="2"/>
  <c r="AB413" i="2" s="1"/>
  <c r="AA414" i="2"/>
  <c r="AB414" i="2"/>
  <c r="AA415" i="2"/>
  <c r="AB415" i="2"/>
  <c r="AA416" i="2"/>
  <c r="AB416" i="2" s="1"/>
  <c r="AA417" i="2"/>
  <c r="AB417" i="2"/>
  <c r="AA418" i="2"/>
  <c r="AB418" i="2" s="1"/>
  <c r="AA419" i="2"/>
  <c r="AB419" i="2"/>
  <c r="AA420" i="2"/>
  <c r="AB420" i="2" s="1"/>
  <c r="AA421" i="2"/>
  <c r="AB421" i="2" s="1"/>
  <c r="AA422" i="2"/>
  <c r="AB422" i="2" s="1"/>
  <c r="AA423" i="2"/>
  <c r="AB423" i="2"/>
  <c r="AA424" i="2"/>
  <c r="AB424" i="2" s="1"/>
  <c r="AA425" i="2"/>
  <c r="AB425" i="2"/>
  <c r="AA426" i="2"/>
  <c r="AB426" i="2" s="1"/>
  <c r="AA427" i="2"/>
  <c r="AB427" i="2"/>
  <c r="AA428" i="2"/>
  <c r="AB428" i="2" s="1"/>
  <c r="AA429" i="2"/>
  <c r="AB429" i="2" s="1"/>
  <c r="AA430" i="2"/>
  <c r="AB430" i="2" s="1"/>
  <c r="AA431" i="2"/>
  <c r="AB431" i="2" s="1"/>
  <c r="AA432" i="2"/>
  <c r="AB432" i="2" s="1"/>
  <c r="AA433" i="2"/>
  <c r="AB433" i="2"/>
  <c r="AA434" i="2"/>
  <c r="AB434" i="2" s="1"/>
  <c r="AA435" i="2"/>
  <c r="AB435" i="2" s="1"/>
  <c r="AA436" i="2"/>
  <c r="AB436" i="2" s="1"/>
  <c r="AA437" i="2"/>
  <c r="AB437" i="2"/>
  <c r="AA438" i="2"/>
  <c r="AB438" i="2" s="1"/>
  <c r="AA439" i="2"/>
  <c r="AB439" i="2" s="1"/>
  <c r="AA440" i="2"/>
  <c r="AB440" i="2" s="1"/>
  <c r="AA441" i="2"/>
  <c r="AB441" i="2" s="1"/>
  <c r="AA442" i="2"/>
  <c r="AB442" i="2" s="1"/>
  <c r="AA443" i="2"/>
  <c r="AB443" i="2" s="1"/>
  <c r="AA444" i="2"/>
  <c r="AB444" i="2" s="1"/>
  <c r="AA445" i="2"/>
  <c r="AB445" i="2" s="1"/>
  <c r="AA446" i="2"/>
  <c r="AB446" i="2" s="1"/>
  <c r="AA447" i="2"/>
  <c r="AB447" i="2" s="1"/>
  <c r="AA448" i="2"/>
  <c r="AB448" i="2" s="1"/>
  <c r="AA449" i="2"/>
  <c r="AB449" i="2"/>
  <c r="AA450" i="2"/>
  <c r="AB450" i="2" s="1"/>
  <c r="AA451" i="2"/>
  <c r="AB451" i="2" s="1"/>
  <c r="AA452" i="2"/>
  <c r="AB452" i="2" s="1"/>
  <c r="AA453" i="2"/>
  <c r="AB453" i="2"/>
  <c r="AA454" i="2"/>
  <c r="AB454" i="2" s="1"/>
  <c r="AA455" i="2"/>
  <c r="AB455" i="2" s="1"/>
  <c r="AA456" i="2"/>
  <c r="AB456" i="2" s="1"/>
  <c r="AA457" i="2"/>
  <c r="AB457" i="2" s="1"/>
  <c r="AA458" i="2"/>
  <c r="AB458" i="2" s="1"/>
  <c r="AA459" i="2"/>
  <c r="AB459" i="2" s="1"/>
  <c r="AA460" i="2"/>
  <c r="AB460" i="2" s="1"/>
  <c r="AA461" i="2"/>
  <c r="AB461" i="2" s="1"/>
  <c r="AA462" i="2"/>
  <c r="AB462" i="2" s="1"/>
  <c r="AA463" i="2"/>
  <c r="AB463" i="2" s="1"/>
  <c r="AA464" i="2"/>
  <c r="AB464" i="2" s="1"/>
  <c r="AA465" i="2"/>
  <c r="AB465" i="2"/>
  <c r="AA466" i="2"/>
  <c r="AB466" i="2" s="1"/>
  <c r="AA467" i="2"/>
  <c r="AB467" i="2" s="1"/>
  <c r="AA468" i="2"/>
  <c r="AB468" i="2" s="1"/>
  <c r="AA469" i="2"/>
  <c r="AB469" i="2"/>
  <c r="AA470" i="2"/>
  <c r="AB470" i="2" s="1"/>
  <c r="AA471" i="2"/>
  <c r="AB471" i="2" s="1"/>
  <c r="AA472" i="2"/>
  <c r="AB472" i="2" s="1"/>
  <c r="AA473" i="2"/>
  <c r="AB473" i="2" s="1"/>
  <c r="AA474" i="2"/>
  <c r="AB474" i="2" s="1"/>
  <c r="AA475" i="2"/>
  <c r="AB475" i="2" s="1"/>
  <c r="AA476" i="2"/>
  <c r="AB476" i="2" s="1"/>
  <c r="AA477" i="2"/>
  <c r="AB477" i="2" s="1"/>
  <c r="AA478" i="2"/>
  <c r="AB478" i="2" s="1"/>
  <c r="AA479" i="2"/>
  <c r="AB479" i="2" s="1"/>
  <c r="AA480" i="2"/>
  <c r="AB480" i="2" s="1"/>
  <c r="AA481" i="2"/>
  <c r="AB481" i="2"/>
  <c r="AA482" i="2"/>
  <c r="AB482" i="2" s="1"/>
  <c r="AA483" i="2"/>
  <c r="AB483" i="2" s="1"/>
  <c r="AA484" i="2"/>
  <c r="AB484" i="2" s="1"/>
  <c r="AA485" i="2"/>
  <c r="AB485" i="2"/>
  <c r="AA486" i="2"/>
  <c r="AB486" i="2" s="1"/>
  <c r="AA487" i="2"/>
  <c r="AB487" i="2" s="1"/>
  <c r="AA488" i="2"/>
  <c r="AB488" i="2" s="1"/>
  <c r="AA489" i="2"/>
  <c r="AB489" i="2" s="1"/>
  <c r="AA490" i="2"/>
  <c r="AB490" i="2" s="1"/>
  <c r="AA491" i="2"/>
  <c r="AB491" i="2" s="1"/>
  <c r="AA492" i="2"/>
  <c r="AB492" i="2" s="1"/>
  <c r="AA3" i="2"/>
  <c r="AB3" i="2" s="1"/>
  <c r="H38" i="1"/>
  <c r="V71" i="1"/>
  <c r="V34" i="1"/>
  <c r="C2" i="5"/>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200" i="3"/>
  <c r="C201" i="3"/>
  <c r="C202" i="3"/>
  <c r="C203" i="3"/>
  <c r="C204" i="3"/>
  <c r="C205" i="3"/>
  <c r="C206" i="3"/>
  <c r="C207" i="3"/>
  <c r="C208" i="3"/>
  <c r="C209" i="3"/>
  <c r="C210" i="3"/>
  <c r="C211" i="3"/>
  <c r="C212" i="3"/>
  <c r="C213" i="3"/>
  <c r="C214" i="3"/>
  <c r="C215" i="3"/>
  <c r="C216" i="3"/>
  <c r="C217" i="3"/>
  <c r="C218" i="3"/>
  <c r="C219" i="3"/>
  <c r="C220" i="3"/>
  <c r="C221" i="3"/>
  <c r="C222" i="3"/>
  <c r="C223" i="3"/>
  <c r="C224" i="3"/>
  <c r="C225" i="3"/>
  <c r="C226" i="3"/>
  <c r="C227" i="3"/>
  <c r="C228" i="3"/>
  <c r="C229" i="3"/>
  <c r="C230" i="3"/>
  <c r="C231" i="3"/>
  <c r="C232" i="3"/>
  <c r="C233" i="3"/>
  <c r="C234" i="3"/>
  <c r="C235" i="3"/>
  <c r="C236" i="3"/>
  <c r="C237" i="3"/>
  <c r="C238" i="3"/>
  <c r="C239" i="3"/>
  <c r="C240" i="3"/>
  <c r="C241" i="3"/>
  <c r="C242" i="3"/>
  <c r="C243" i="3"/>
  <c r="C244" i="3"/>
  <c r="C245" i="3"/>
  <c r="C246" i="3"/>
  <c r="C247" i="3"/>
  <c r="C248" i="3"/>
  <c r="C249" i="3"/>
  <c r="C250" i="3"/>
  <c r="C251" i="3"/>
  <c r="C252" i="3"/>
  <c r="C253" i="3"/>
  <c r="C254" i="3"/>
  <c r="C255" i="3"/>
  <c r="C256" i="3"/>
  <c r="C257" i="3"/>
  <c r="C258" i="3"/>
  <c r="C259" i="3"/>
  <c r="C260" i="3"/>
  <c r="C261" i="3"/>
  <c r="C262" i="3"/>
  <c r="C263" i="3"/>
  <c r="C264" i="3"/>
  <c r="C265" i="3"/>
  <c r="C266" i="3"/>
  <c r="C267" i="3"/>
  <c r="C268" i="3"/>
  <c r="C269" i="3"/>
  <c r="C270" i="3"/>
  <c r="C271" i="3"/>
  <c r="C272" i="3"/>
  <c r="C273" i="3"/>
  <c r="C2" i="3"/>
  <c r="R3" i="2"/>
  <c r="J2" i="5"/>
  <c r="I2" i="5"/>
  <c r="A2" i="5"/>
  <c r="M39" i="1"/>
  <c r="K39" i="1"/>
  <c r="A2" i="3"/>
  <c r="J3" i="3"/>
  <c r="J4" i="3"/>
  <c r="J5" i="3"/>
  <c r="J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2" i="3"/>
  <c r="I3" i="3"/>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2" i="3"/>
  <c r="N3" i="1"/>
  <c r="B43" i="1"/>
  <c r="J7" i="1"/>
  <c r="M7" i="1" s="1"/>
  <c r="J6" i="1"/>
  <c r="M6" i="1" s="1"/>
  <c r="AB227" i="2"/>
  <c r="A221" i="3"/>
  <c r="B4" i="3"/>
  <c r="B5" i="3"/>
  <c r="A5" i="3" s="1"/>
  <c r="B6" i="3"/>
  <c r="B125" i="3"/>
  <c r="B126" i="3"/>
  <c r="B127" i="3"/>
  <c r="B128" i="3" s="1"/>
  <c r="A124" i="3"/>
  <c r="B152" i="3"/>
  <c r="B153" i="3" s="1"/>
  <c r="A151" i="3"/>
  <c r="A184" i="3"/>
  <c r="B185" i="3"/>
  <c r="B186" i="3" s="1"/>
  <c r="A186" i="3" s="1"/>
  <c r="A104" i="3"/>
  <c r="B105" i="3"/>
  <c r="B106" i="3" s="1"/>
  <c r="A27" i="3"/>
  <c r="A209" i="3"/>
  <c r="A15" i="3"/>
  <c r="A201" i="3"/>
  <c r="A103" i="3"/>
  <c r="A4" i="3"/>
  <c r="A133" i="3"/>
  <c r="A32" i="3"/>
  <c r="A259" i="3"/>
  <c r="A158" i="3"/>
  <c r="A215" i="3"/>
  <c r="A134" i="3"/>
  <c r="A241" i="3"/>
  <c r="A246" i="3"/>
  <c r="A146" i="3"/>
  <c r="A192" i="3"/>
  <c r="A227" i="3"/>
  <c r="A216" i="3"/>
  <c r="A211" i="3"/>
  <c r="A210" i="3"/>
  <c r="A202" i="3"/>
  <c r="A150" i="3"/>
  <c r="A253" i="3"/>
  <c r="A149" i="3"/>
  <c r="A110" i="3"/>
  <c r="A109" i="3"/>
  <c r="A38" i="3"/>
  <c r="A73" i="3"/>
  <c r="A148" i="3"/>
  <c r="A23" i="3"/>
  <c r="A260" i="3"/>
  <c r="A228" i="3"/>
  <c r="A57" i="3"/>
  <c r="A177" i="3"/>
  <c r="A179" i="3"/>
  <c r="A51" i="3"/>
  <c r="A29" i="3"/>
  <c r="A30" i="3"/>
  <c r="A142" i="3"/>
  <c r="A28" i="3"/>
  <c r="A88" i="3"/>
  <c r="A22" i="3"/>
  <c r="A116" i="3"/>
  <c r="A176" i="3"/>
  <c r="A141" i="3"/>
  <c r="A56" i="3"/>
  <c r="A50" i="3"/>
  <c r="A131" i="3"/>
  <c r="A115" i="3"/>
  <c r="A183" i="3"/>
  <c r="A200" i="3"/>
  <c r="A193" i="3"/>
  <c r="A232" i="3"/>
  <c r="A123" i="3"/>
  <c r="A117" i="3"/>
  <c r="A173" i="3"/>
  <c r="A112" i="3"/>
  <c r="A111" i="3"/>
  <c r="A194" i="3"/>
  <c r="A154" i="3"/>
  <c r="A187" i="3"/>
  <c r="A60" i="3"/>
  <c r="A247" i="3"/>
  <c r="A9" i="3"/>
  <c r="A89" i="3"/>
  <c r="A114" i="3"/>
  <c r="A113" i="3"/>
  <c r="A43" i="3"/>
  <c r="A152" i="3"/>
  <c r="A105" i="3"/>
  <c r="A72" i="3"/>
  <c r="A153" i="3"/>
  <c r="A71" i="3"/>
  <c r="A125" i="3"/>
  <c r="A135" i="3"/>
  <c r="A70" i="3"/>
  <c r="A263" i="3"/>
  <c r="A203" i="3"/>
  <c r="A256" i="3"/>
  <c r="A262" i="3"/>
  <c r="A217" i="3"/>
  <c r="A161" i="3"/>
  <c r="A74" i="3"/>
  <c r="A185" i="3"/>
  <c r="A59" i="3"/>
  <c r="A58" i="3"/>
  <c r="A178" i="3"/>
  <c r="A242" i="3"/>
  <c r="A229" i="3"/>
  <c r="A52" i="3"/>
  <c r="A24" i="3"/>
  <c r="A10" i="3"/>
  <c r="A33" i="3"/>
  <c r="A195" i="3"/>
  <c r="A90" i="3"/>
  <c r="A155" i="3"/>
  <c r="A126" i="3"/>
  <c r="A175" i="3"/>
  <c r="A174" i="3"/>
  <c r="A118" i="3"/>
  <c r="A248" i="3"/>
  <c r="A188" i="3"/>
  <c r="A212" i="3"/>
  <c r="A44" i="3"/>
  <c r="A61" i="3"/>
  <c r="A233" i="3"/>
  <c r="A222" i="3"/>
  <c r="A16" i="3"/>
  <c r="A223" i="3"/>
  <c r="A264" i="3"/>
  <c r="A136" i="3"/>
  <c r="A258" i="3"/>
  <c r="A257" i="3"/>
  <c r="A204" i="3"/>
  <c r="A218" i="3"/>
  <c r="A25" i="3"/>
  <c r="A26" i="3"/>
  <c r="A243" i="3"/>
  <c r="A53" i="3"/>
  <c r="A39" i="3"/>
  <c r="A230" i="3"/>
  <c r="A231" i="3"/>
  <c r="A143" i="3"/>
  <c r="A162" i="3"/>
  <c r="A91" i="3"/>
  <c r="A189" i="3"/>
  <c r="A119" i="3"/>
  <c r="A196" i="3"/>
  <c r="A249" i="3"/>
  <c r="A214" i="3"/>
  <c r="A213" i="3"/>
  <c r="A34" i="3"/>
  <c r="A62" i="3"/>
  <c r="A11" i="3"/>
  <c r="A234" i="3"/>
  <c r="A45" i="3"/>
  <c r="A157" i="3"/>
  <c r="A156" i="3"/>
  <c r="A181" i="3"/>
  <c r="A180" i="3"/>
  <c r="A17" i="3"/>
  <c r="A137" i="3"/>
  <c r="A219" i="3"/>
  <c r="A220" i="3"/>
  <c r="A205" i="3"/>
  <c r="A145" i="3"/>
  <c r="A144" i="3"/>
  <c r="A40" i="3"/>
  <c r="A55" i="3"/>
  <c r="A54" i="3"/>
  <c r="A245" i="3"/>
  <c r="A244" i="3"/>
  <c r="A163" i="3"/>
  <c r="A250" i="3"/>
  <c r="A190" i="3"/>
  <c r="A191" i="3"/>
  <c r="A197" i="3"/>
  <c r="A63" i="3"/>
  <c r="A235" i="3"/>
  <c r="A92" i="3"/>
  <c r="A46" i="3"/>
  <c r="A265" i="3"/>
  <c r="A120" i="3"/>
  <c r="A12" i="3"/>
  <c r="A13" i="3"/>
  <c r="A18" i="3"/>
  <c r="A224" i="3"/>
  <c r="A138" i="3"/>
  <c r="A206" i="3"/>
  <c r="A42" i="3"/>
  <c r="A41" i="3"/>
  <c r="A164" i="3"/>
  <c r="A236" i="3"/>
  <c r="A266" i="3"/>
  <c r="A64" i="3"/>
  <c r="A122" i="3"/>
  <c r="A121" i="3"/>
  <c r="A252" i="3"/>
  <c r="A251" i="3"/>
  <c r="A93" i="3"/>
  <c r="A19" i="3"/>
  <c r="A20" i="3"/>
  <c r="A225" i="3"/>
  <c r="A226" i="3"/>
  <c r="A139" i="3"/>
  <c r="A207" i="3"/>
  <c r="A208" i="3"/>
  <c r="A165" i="3"/>
  <c r="A267" i="3"/>
  <c r="A237" i="3"/>
  <c r="A47" i="3"/>
  <c r="A65" i="3"/>
  <c r="A94" i="3"/>
  <c r="A166" i="3"/>
  <c r="A95" i="3"/>
  <c r="A66" i="3"/>
  <c r="A238" i="3"/>
  <c r="A268" i="3"/>
  <c r="A49" i="3"/>
  <c r="A48" i="3"/>
  <c r="A167" i="3"/>
  <c r="A269" i="3"/>
  <c r="A68" i="3"/>
  <c r="A67" i="3"/>
  <c r="A239" i="3"/>
  <c r="A240" i="3"/>
  <c r="A96" i="3"/>
  <c r="A168" i="3"/>
  <c r="A97" i="3"/>
  <c r="A270" i="3"/>
  <c r="A169" i="3"/>
  <c r="A98" i="3"/>
  <c r="A271" i="3"/>
  <c r="A170" i="3"/>
  <c r="A272" i="3"/>
  <c r="A99" i="3"/>
  <c r="A172" i="3"/>
  <c r="A171" i="3"/>
  <c r="A100" i="3"/>
  <c r="A273" i="3"/>
  <c r="A102" i="3"/>
  <c r="A101" i="3"/>
  <c r="B171" i="5"/>
  <c r="A171" i="5" s="1"/>
  <c r="B172" i="5"/>
  <c r="A172" i="5" s="1"/>
  <c r="B173" i="5"/>
  <c r="A173" i="5" s="1"/>
  <c r="B174" i="5"/>
  <c r="A174" i="5" s="1"/>
  <c r="B83" i="5"/>
  <c r="A83" i="5" s="1"/>
  <c r="B75" i="5"/>
  <c r="B51" i="5"/>
  <c r="A51" i="5" s="1"/>
  <c r="B52" i="5"/>
  <c r="B28" i="1"/>
  <c r="B14" i="1"/>
  <c r="B50" i="1"/>
  <c r="B44" i="1"/>
  <c r="B21" i="1"/>
  <c r="C21" i="1" s="1"/>
  <c r="B48" i="1"/>
  <c r="C50" i="1"/>
  <c r="C28" i="1"/>
  <c r="F35" i="1"/>
  <c r="T30" i="1" s="1"/>
  <c r="T17" i="1"/>
  <c r="T16" i="1"/>
  <c r="F54" i="1"/>
  <c r="T43" i="1" s="1"/>
  <c r="T45" i="1"/>
  <c r="O32" i="1"/>
  <c r="O51" i="1"/>
  <c r="T12" i="1"/>
  <c r="T22" i="1"/>
  <c r="T28" i="1"/>
  <c r="T29" i="1"/>
  <c r="T13" i="1"/>
  <c r="AB106" i="2" l="1"/>
  <c r="AA1" i="2"/>
  <c r="B77" i="3"/>
  <c r="A76" i="3"/>
  <c r="T51" i="1"/>
  <c r="B107" i="3"/>
  <c r="A106" i="3"/>
  <c r="B129" i="3"/>
  <c r="A128" i="3"/>
  <c r="B16" i="5"/>
  <c r="A15" i="5"/>
  <c r="C48" i="1"/>
  <c r="A75" i="3"/>
  <c r="C44" i="1"/>
  <c r="B36" i="3"/>
  <c r="A35" i="3"/>
  <c r="C14" i="1"/>
  <c r="B7" i="3"/>
  <c r="A6" i="3"/>
  <c r="C43" i="1"/>
  <c r="B17" i="1"/>
  <c r="B20" i="1"/>
  <c r="B29" i="1"/>
  <c r="B45" i="1"/>
  <c r="T31" i="1"/>
  <c r="T18" i="1"/>
  <c r="T44" i="1"/>
  <c r="T49" i="1"/>
  <c r="B27" i="1"/>
  <c r="B15" i="1"/>
  <c r="B24" i="1"/>
  <c r="F53" i="1"/>
  <c r="A127" i="3"/>
  <c r="T20" i="1"/>
  <c r="T24" i="1"/>
  <c r="T27" i="1"/>
  <c r="B26" i="1"/>
  <c r="B12" i="1"/>
  <c r="B16" i="1"/>
  <c r="T21" i="1"/>
  <c r="T46" i="1"/>
  <c r="T15" i="1"/>
  <c r="B13" i="1"/>
  <c r="B22" i="1"/>
  <c r="B30" i="1"/>
  <c r="A75" i="5"/>
  <c r="B76" i="5"/>
  <c r="T26" i="1"/>
  <c r="T19" i="1"/>
  <c r="T48" i="1"/>
  <c r="T47" i="1"/>
  <c r="B49" i="1"/>
  <c r="B23" i="1"/>
  <c r="B31" i="1"/>
  <c r="A52" i="5"/>
  <c r="B53" i="5"/>
  <c r="T50" i="1"/>
  <c r="T25" i="1"/>
  <c r="T14" i="1"/>
  <c r="F34" i="1"/>
  <c r="N39" i="1"/>
  <c r="B25" i="1"/>
  <c r="B46" i="1"/>
  <c r="B84" i="5"/>
  <c r="T23" i="1"/>
  <c r="B18" i="1"/>
  <c r="B19" i="1"/>
  <c r="B47" i="1"/>
  <c r="B158" i="5"/>
  <c r="A157" i="5"/>
  <c r="B135" i="5"/>
  <c r="A134" i="5"/>
  <c r="B118" i="5"/>
  <c r="A117" i="5"/>
  <c r="A131" i="5"/>
  <c r="B132" i="5"/>
  <c r="A132" i="5" s="1"/>
  <c r="B114" i="5"/>
  <c r="A113" i="5"/>
  <c r="B10" i="5"/>
  <c r="A9" i="5"/>
  <c r="B126" i="5"/>
  <c r="A125" i="5"/>
  <c r="B110" i="5"/>
  <c r="A110" i="5" s="1"/>
  <c r="A109" i="5"/>
  <c r="A91" i="5"/>
  <c r="B92" i="5"/>
  <c r="B7" i="5"/>
  <c r="A7" i="5" s="1"/>
  <c r="A6" i="5"/>
  <c r="A179" i="5"/>
  <c r="B180" i="5"/>
  <c r="B166" i="5"/>
  <c r="A166" i="5" s="1"/>
  <c r="A165" i="5"/>
  <c r="B152" i="5"/>
  <c r="A152" i="5" s="1"/>
  <c r="A151" i="5"/>
  <c r="B47" i="5"/>
  <c r="A46" i="5"/>
  <c r="B24" i="5"/>
  <c r="A23" i="5"/>
  <c r="B146" i="5"/>
  <c r="A145" i="5"/>
  <c r="B41" i="5"/>
  <c r="A40" i="5"/>
  <c r="B142" i="5"/>
  <c r="A141" i="5"/>
  <c r="B102" i="5"/>
  <c r="A101" i="5"/>
  <c r="B65" i="5"/>
  <c r="B36" i="5"/>
  <c r="A36" i="5" s="1"/>
  <c r="B28" i="5"/>
  <c r="A49" i="5"/>
  <c r="A33" i="5"/>
  <c r="A144" i="5"/>
  <c r="A112" i="5"/>
  <c r="A88" i="5"/>
  <c r="A8" i="5"/>
  <c r="B71" i="5"/>
  <c r="A39" i="5"/>
  <c r="A150" i="5"/>
  <c r="A22" i="5"/>
  <c r="A14" i="5"/>
  <c r="B69" i="5"/>
  <c r="A69" i="5" s="1"/>
  <c r="A133" i="5"/>
  <c r="A45" i="5"/>
  <c r="A37" i="5"/>
  <c r="A5" i="5"/>
  <c r="B60" i="5"/>
  <c r="A60" i="5" s="1"/>
  <c r="A164" i="5"/>
  <c r="A156" i="5"/>
  <c r="A140" i="5"/>
  <c r="A124" i="5"/>
  <c r="A116" i="5"/>
  <c r="A108" i="5"/>
  <c r="A100" i="5"/>
  <c r="M20" i="1" l="1"/>
  <c r="M30" i="1"/>
  <c r="U30" i="1" s="1"/>
  <c r="M31" i="1"/>
  <c r="M29" i="1"/>
  <c r="U29" i="1" s="1"/>
  <c r="M26" i="1"/>
  <c r="M16" i="1"/>
  <c r="U16" i="1" s="1"/>
  <c r="M17" i="1"/>
  <c r="U17" i="1" s="1"/>
  <c r="M28" i="1"/>
  <c r="U28" i="1" s="1"/>
  <c r="M15" i="1"/>
  <c r="M13" i="1"/>
  <c r="U13" i="1" s="1"/>
  <c r="M14" i="1"/>
  <c r="M21" i="1"/>
  <c r="M18" i="1"/>
  <c r="U18" i="1" s="1"/>
  <c r="M12" i="1"/>
  <c r="M19" i="1"/>
  <c r="M27" i="1"/>
  <c r="U27" i="1" s="1"/>
  <c r="M24" i="1"/>
  <c r="M22" i="1"/>
  <c r="U22" i="1" s="1"/>
  <c r="M25" i="1"/>
  <c r="M23" i="1"/>
  <c r="C22" i="1"/>
  <c r="B17" i="5"/>
  <c r="A16" i="5"/>
  <c r="B103" i="5"/>
  <c r="A102" i="5"/>
  <c r="B25" i="5"/>
  <c r="A24" i="5"/>
  <c r="B127" i="5"/>
  <c r="A126" i="5"/>
  <c r="B119" i="5"/>
  <c r="A119" i="5" s="1"/>
  <c r="A118" i="5"/>
  <c r="U25" i="1"/>
  <c r="U47" i="1"/>
  <c r="C13" i="1"/>
  <c r="U24" i="1"/>
  <c r="C49" i="1"/>
  <c r="C17" i="1"/>
  <c r="A7" i="3"/>
  <c r="B8" i="3"/>
  <c r="A8" i="3" s="1"/>
  <c r="U23" i="1"/>
  <c r="U15" i="1"/>
  <c r="U20" i="1"/>
  <c r="A129" i="3"/>
  <c r="B130" i="3"/>
  <c r="A130" i="3" s="1"/>
  <c r="B78" i="3"/>
  <c r="A77" i="3"/>
  <c r="A65" i="5"/>
  <c r="B66" i="5"/>
  <c r="C26" i="1"/>
  <c r="B147" i="5"/>
  <c r="A146" i="5"/>
  <c r="C27" i="1"/>
  <c r="U14" i="1"/>
  <c r="T32" i="1"/>
  <c r="B143" i="5"/>
  <c r="A143" i="5" s="1"/>
  <c r="A142" i="5"/>
  <c r="B48" i="5"/>
  <c r="A48" i="5" s="1"/>
  <c r="A47" i="5"/>
  <c r="A84" i="5"/>
  <c r="B85" i="5"/>
  <c r="A85" i="5" s="1"/>
  <c r="U19" i="1"/>
  <c r="B93" i="5"/>
  <c r="A92" i="5"/>
  <c r="C46" i="1"/>
  <c r="U26" i="1"/>
  <c r="U21" i="1"/>
  <c r="M47" i="1"/>
  <c r="M43" i="1"/>
  <c r="M49" i="1"/>
  <c r="U49" i="1" s="1"/>
  <c r="M48" i="1"/>
  <c r="U48" i="1" s="1"/>
  <c r="M45" i="1"/>
  <c r="U45" i="1" s="1"/>
  <c r="M50" i="1"/>
  <c r="U50" i="1" s="1"/>
  <c r="M44" i="1"/>
  <c r="U44" i="1" s="1"/>
  <c r="M46" i="1"/>
  <c r="C45" i="1"/>
  <c r="B108" i="3"/>
  <c r="A108" i="3" s="1"/>
  <c r="A107" i="3"/>
  <c r="C19" i="1"/>
  <c r="A180" i="5"/>
  <c r="B181" i="5"/>
  <c r="B11" i="5"/>
  <c r="A11" i="5" s="1"/>
  <c r="A10" i="5"/>
  <c r="U46" i="1"/>
  <c r="A28" i="5"/>
  <c r="B29" i="5"/>
  <c r="B42" i="5"/>
  <c r="A41" i="5"/>
  <c r="B115" i="5"/>
  <c r="A115" i="5" s="1"/>
  <c r="A114" i="5"/>
  <c r="B159" i="5"/>
  <c r="A158" i="5"/>
  <c r="C25" i="1"/>
  <c r="C31" i="1"/>
  <c r="A76" i="5"/>
  <c r="B77" i="5"/>
  <c r="C16" i="1"/>
  <c r="C24" i="1"/>
  <c r="C29" i="1"/>
  <c r="C30" i="1"/>
  <c r="C18" i="1"/>
  <c r="B136" i="5"/>
  <c r="A135" i="5"/>
  <c r="A53" i="5"/>
  <c r="B54" i="5"/>
  <c r="U31" i="1"/>
  <c r="A71" i="5"/>
  <c r="B72" i="5"/>
  <c r="C47" i="1"/>
  <c r="C23" i="1"/>
  <c r="C12" i="1"/>
  <c r="C15" i="1"/>
  <c r="C20" i="1"/>
  <c r="B37" i="3"/>
  <c r="A37" i="3" s="1"/>
  <c r="A36" i="3"/>
  <c r="B104" i="5" l="1"/>
  <c r="A104" i="5" s="1"/>
  <c r="A103" i="5"/>
  <c r="A72" i="5"/>
  <c r="B73" i="5"/>
  <c r="A73" i="5" s="1"/>
  <c r="A77" i="5"/>
  <c r="B78" i="5"/>
  <c r="B79" i="3"/>
  <c r="A78" i="3"/>
  <c r="M32" i="1"/>
  <c r="U12" i="1"/>
  <c r="B94" i="5"/>
  <c r="A94" i="5" s="1"/>
  <c r="A93" i="5"/>
  <c r="B18" i="5"/>
  <c r="A17" i="5"/>
  <c r="A181" i="5"/>
  <c r="B182" i="5"/>
  <c r="M51" i="1"/>
  <c r="U43" i="1"/>
  <c r="B67" i="5"/>
  <c r="A67" i="5" s="1"/>
  <c r="A66" i="5"/>
  <c r="A147" i="5"/>
  <c r="B148" i="5"/>
  <c r="B160" i="5"/>
  <c r="A160" i="5" s="1"/>
  <c r="A159" i="5"/>
  <c r="B43" i="5"/>
  <c r="A42" i="5"/>
  <c r="B128" i="5"/>
  <c r="A128" i="5" s="1"/>
  <c r="A127" i="5"/>
  <c r="B26" i="5"/>
  <c r="A26" i="5" s="1"/>
  <c r="A25" i="5"/>
  <c r="A54" i="5"/>
  <c r="B55" i="5"/>
  <c r="A55" i="5" s="1"/>
  <c r="B137" i="5"/>
  <c r="A136" i="5"/>
  <c r="B30" i="5"/>
  <c r="A30" i="5" s="1"/>
  <c r="A29" i="5"/>
  <c r="B138" i="5" l="1"/>
  <c r="A138" i="5" s="1"/>
  <c r="A137" i="5"/>
  <c r="U51" i="1"/>
  <c r="B80" i="3"/>
  <c r="A79" i="3"/>
  <c r="B149" i="5"/>
  <c r="A149" i="5" s="1"/>
  <c r="A148" i="5"/>
  <c r="A43" i="5"/>
  <c r="B44" i="5"/>
  <c r="A44" i="5" s="1"/>
  <c r="B19" i="5"/>
  <c r="A19" i="5" s="1"/>
  <c r="A18" i="5"/>
  <c r="U32" i="1"/>
  <c r="A78" i="5"/>
  <c r="B79" i="5"/>
  <c r="A182" i="5"/>
  <c r="B183" i="5"/>
  <c r="B81" i="3" l="1"/>
  <c r="A80" i="3"/>
  <c r="A79" i="5"/>
  <c r="B80" i="5"/>
  <c r="A183" i="5"/>
  <c r="B184" i="5"/>
  <c r="A80" i="5" l="1"/>
  <c r="B81" i="5"/>
  <c r="A81" i="5" s="1"/>
  <c r="D48" i="1"/>
  <c r="E47" i="1"/>
  <c r="A184" i="5"/>
  <c r="D49" i="1" s="1"/>
  <c r="D50" i="1"/>
  <c r="B82" i="3"/>
  <c r="A81" i="3"/>
  <c r="E44" i="1"/>
  <c r="D43" i="1"/>
  <c r="D44" i="1"/>
  <c r="D45" i="1"/>
  <c r="D47" i="1"/>
  <c r="E46" i="1"/>
  <c r="E50" i="1"/>
  <c r="E49" i="1"/>
  <c r="E48" i="1"/>
  <c r="J49" i="1" l="1"/>
  <c r="F49" i="1"/>
  <c r="S49" i="1" s="1"/>
  <c r="L49" i="1"/>
  <c r="V49" i="1" s="1"/>
  <c r="H49" i="1"/>
  <c r="K49" i="1"/>
  <c r="R49" i="1"/>
  <c r="P49" i="1"/>
  <c r="Q49" i="1"/>
  <c r="I49" i="1"/>
  <c r="G49" i="1"/>
  <c r="I45" i="1"/>
  <c r="L45" i="1"/>
  <c r="V45" i="1" s="1"/>
  <c r="H45" i="1"/>
  <c r="J45" i="1"/>
  <c r="F45" i="1"/>
  <c r="S45" i="1" s="1"/>
  <c r="Q45" i="1"/>
  <c r="P45" i="1"/>
  <c r="K45" i="1"/>
  <c r="R45" i="1"/>
  <c r="G45" i="1"/>
  <c r="P43" i="1"/>
  <c r="L43" i="1"/>
  <c r="R43" i="1"/>
  <c r="K43" i="1"/>
  <c r="J43" i="1"/>
  <c r="H43" i="1"/>
  <c r="I43" i="1"/>
  <c r="F43" i="1"/>
  <c r="S43" i="1" s="1"/>
  <c r="G43" i="1"/>
  <c r="B83" i="3"/>
  <c r="A82" i="3"/>
  <c r="H48" i="1"/>
  <c r="L48" i="1"/>
  <c r="V48" i="1" s="1"/>
  <c r="I48" i="1"/>
  <c r="K48" i="1"/>
  <c r="P48" i="1"/>
  <c r="J48" i="1"/>
  <c r="R48" i="1"/>
  <c r="Q48" i="1"/>
  <c r="F48" i="1"/>
  <c r="S48" i="1" s="1"/>
  <c r="G48" i="1"/>
  <c r="H44" i="1"/>
  <c r="J44" i="1"/>
  <c r="Q44" i="1"/>
  <c r="K44" i="1"/>
  <c r="F44" i="1"/>
  <c r="S44" i="1" s="1"/>
  <c r="R44" i="1"/>
  <c r="P44" i="1"/>
  <c r="I44" i="1"/>
  <c r="L44" i="1"/>
  <c r="V44" i="1" s="1"/>
  <c r="G44" i="1"/>
  <c r="R50" i="1"/>
  <c r="L50" i="1"/>
  <c r="J50" i="1"/>
  <c r="Q50" i="1"/>
  <c r="H50" i="1"/>
  <c r="K50" i="1"/>
  <c r="F50" i="1"/>
  <c r="S50" i="1" s="1"/>
  <c r="P50" i="1"/>
  <c r="I50" i="1"/>
  <c r="G50" i="1"/>
  <c r="E45" i="1"/>
  <c r="D46" i="1"/>
  <c r="E43" i="1"/>
  <c r="L47" i="1"/>
  <c r="J47" i="1"/>
  <c r="Q47" i="1" s="1"/>
  <c r="I47" i="1"/>
  <c r="H47" i="1"/>
  <c r="R47" i="1"/>
  <c r="P47" i="1"/>
  <c r="K47" i="1"/>
  <c r="F47" i="1"/>
  <c r="S47" i="1" s="1"/>
  <c r="G47" i="1"/>
  <c r="V47" i="1" l="1"/>
  <c r="V50" i="1"/>
  <c r="B84" i="3"/>
  <c r="A83" i="3"/>
  <c r="R51" i="1"/>
  <c r="K46" i="1"/>
  <c r="K51" i="1" s="1"/>
  <c r="L46" i="1"/>
  <c r="V46" i="1" s="1"/>
  <c r="H46" i="1"/>
  <c r="R46" i="1"/>
  <c r="P46" i="1"/>
  <c r="J46" i="1"/>
  <c r="J51" i="1" s="1"/>
  <c r="I46" i="1"/>
  <c r="Q46" i="1"/>
  <c r="F46" i="1"/>
  <c r="S46" i="1" s="1"/>
  <c r="G46" i="1"/>
  <c r="G51" i="1" s="1"/>
  <c r="V43" i="1"/>
  <c r="S51" i="1"/>
  <c r="P51" i="1"/>
  <c r="Q43" i="1"/>
  <c r="Q51" i="1" s="1"/>
  <c r="I51" i="1"/>
  <c r="H51" i="1"/>
  <c r="V51" i="1" l="1"/>
  <c r="L51" i="1"/>
  <c r="B85" i="3"/>
  <c r="A84" i="3"/>
  <c r="B86" i="3" l="1"/>
  <c r="A85" i="3"/>
  <c r="B87" i="3" l="1"/>
  <c r="A86" i="3"/>
  <c r="A87" i="3" l="1"/>
  <c r="E21" i="1"/>
  <c r="D21" i="1"/>
  <c r="D28" i="1"/>
  <c r="E28" i="1"/>
  <c r="D14" i="1"/>
  <c r="E12" i="1"/>
  <c r="E27" i="1"/>
  <c r="E14" i="1"/>
  <c r="D12" i="1"/>
  <c r="E20" i="1"/>
  <c r="D22" i="1"/>
  <c r="D31" i="1"/>
  <c r="D29" i="1"/>
  <c r="E22" i="1"/>
  <c r="D27" i="1"/>
  <c r="E26" i="1"/>
  <c r="D30" i="1"/>
  <c r="D19" i="1"/>
  <c r="E13" i="1"/>
  <c r="D25" i="1"/>
  <c r="E29" i="1"/>
  <c r="D24" i="1"/>
  <c r="D16" i="1"/>
  <c r="D18" i="1"/>
  <c r="D26" i="1"/>
  <c r="E18" i="1"/>
  <c r="E15" i="1"/>
  <c r="D23" i="1"/>
  <c r="D20" i="1"/>
  <c r="D15" i="1"/>
  <c r="E24" i="1"/>
  <c r="D13" i="1"/>
  <c r="E31" i="1"/>
  <c r="E19" i="1"/>
  <c r="E16" i="1"/>
  <c r="E23" i="1"/>
  <c r="D17" i="1"/>
  <c r="E17" i="1"/>
  <c r="E30" i="1"/>
  <c r="E25" i="1"/>
  <c r="P16" i="1" l="1"/>
  <c r="F16" i="1"/>
  <c r="S16" i="1" s="1"/>
  <c r="H16" i="1"/>
  <c r="L16" i="1"/>
  <c r="V16" i="1" s="1"/>
  <c r="J16" i="1"/>
  <c r="Q16" i="1" s="1"/>
  <c r="K16" i="1"/>
  <c r="I16" i="1"/>
  <c r="R16" i="1"/>
  <c r="G16" i="1"/>
  <c r="P27" i="1"/>
  <c r="J27" i="1"/>
  <c r="K27" i="1"/>
  <c r="H27" i="1"/>
  <c r="L27" i="1"/>
  <c r="Q27" i="1"/>
  <c r="R27" i="1"/>
  <c r="F27" i="1"/>
  <c r="S27" i="1" s="1"/>
  <c r="I27" i="1"/>
  <c r="G27" i="1"/>
  <c r="J15" i="1"/>
  <c r="Q15" i="1" s="1"/>
  <c r="F15" i="1"/>
  <c r="S15" i="1" s="1"/>
  <c r="K15" i="1"/>
  <c r="I15" i="1"/>
  <c r="H15" i="1"/>
  <c r="R15" i="1"/>
  <c r="P15" i="1"/>
  <c r="L15" i="1"/>
  <c r="G15" i="1"/>
  <c r="P24" i="1"/>
  <c r="I24" i="1"/>
  <c r="L24" i="1"/>
  <c r="R24" i="1"/>
  <c r="F24" i="1"/>
  <c r="S24" i="1" s="1"/>
  <c r="J24" i="1"/>
  <c r="K24" i="1"/>
  <c r="Q24" i="1"/>
  <c r="H24" i="1"/>
  <c r="G24" i="1"/>
  <c r="I23" i="1"/>
  <c r="R23" i="1"/>
  <c r="J23" i="1"/>
  <c r="Q23" i="1" s="1"/>
  <c r="H23" i="1"/>
  <c r="P23" i="1"/>
  <c r="L23" i="1"/>
  <c r="V23" i="1" s="1"/>
  <c r="K23" i="1"/>
  <c r="F23" i="1"/>
  <c r="S23" i="1" s="1"/>
  <c r="G23" i="1"/>
  <c r="H25" i="1"/>
  <c r="K25" i="1"/>
  <c r="L25" i="1"/>
  <c r="R25" i="1"/>
  <c r="I25" i="1"/>
  <c r="J25" i="1"/>
  <c r="Q25" i="1" s="1"/>
  <c r="P25" i="1"/>
  <c r="F25" i="1"/>
  <c r="S25" i="1" s="1"/>
  <c r="G25" i="1"/>
  <c r="J31" i="1"/>
  <c r="K31" i="1"/>
  <c r="Q31" i="1"/>
  <c r="L31" i="1"/>
  <c r="V31" i="1" s="1"/>
  <c r="P31" i="1"/>
  <c r="I31" i="1"/>
  <c r="H31" i="1"/>
  <c r="R31" i="1"/>
  <c r="F31" i="1"/>
  <c r="S31" i="1" s="1"/>
  <c r="G31" i="1"/>
  <c r="J20" i="1"/>
  <c r="Q20" i="1" s="1"/>
  <c r="L20" i="1"/>
  <c r="H20" i="1"/>
  <c r="I20" i="1"/>
  <c r="F20" i="1"/>
  <c r="S20" i="1" s="1"/>
  <c r="P20" i="1"/>
  <c r="R20" i="1"/>
  <c r="K20" i="1"/>
  <c r="G20" i="1"/>
  <c r="K22" i="1"/>
  <c r="R22" i="1"/>
  <c r="P22" i="1"/>
  <c r="J22" i="1"/>
  <c r="Q22" i="1" s="1"/>
  <c r="H22" i="1"/>
  <c r="F22" i="1"/>
  <c r="S22" i="1" s="1"/>
  <c r="L22" i="1"/>
  <c r="V22" i="1" s="1"/>
  <c r="I22" i="1"/>
  <c r="G22" i="1"/>
  <c r="K28" i="1"/>
  <c r="F28" i="1"/>
  <c r="S28" i="1" s="1"/>
  <c r="H28" i="1"/>
  <c r="L28" i="1"/>
  <c r="V28" i="1" s="1"/>
  <c r="I28" i="1"/>
  <c r="J28" i="1"/>
  <c r="Q28" i="1" s="1"/>
  <c r="P28" i="1"/>
  <c r="R28" i="1"/>
  <c r="G28" i="1"/>
  <c r="I17" i="1"/>
  <c r="J17" i="1"/>
  <c r="Q17" i="1" s="1"/>
  <c r="L17" i="1"/>
  <c r="R17" i="1"/>
  <c r="K17" i="1"/>
  <c r="P17" i="1"/>
  <c r="F17" i="1"/>
  <c r="S17" i="1" s="1"/>
  <c r="H17" i="1"/>
  <c r="G17" i="1"/>
  <c r="K19" i="1"/>
  <c r="I19" i="1"/>
  <c r="H19" i="1"/>
  <c r="L19" i="1"/>
  <c r="V19" i="1" s="1"/>
  <c r="R19" i="1"/>
  <c r="J19" i="1"/>
  <c r="F19" i="1"/>
  <c r="S19" i="1" s="1"/>
  <c r="Q19" i="1"/>
  <c r="P19" i="1"/>
  <c r="G19" i="1"/>
  <c r="F21" i="1"/>
  <c r="S21" i="1" s="1"/>
  <c r="I21" i="1"/>
  <c r="R21" i="1"/>
  <c r="J21" i="1"/>
  <c r="Q21" i="1" s="1"/>
  <c r="K21" i="1"/>
  <c r="H21" i="1"/>
  <c r="P21" i="1"/>
  <c r="L21" i="1"/>
  <c r="V21" i="1" s="1"/>
  <c r="G21" i="1"/>
  <c r="P29" i="1"/>
  <c r="Q29" i="1"/>
  <c r="H29" i="1"/>
  <c r="L29" i="1"/>
  <c r="V29" i="1" s="1"/>
  <c r="J29" i="1"/>
  <c r="K29" i="1"/>
  <c r="F29" i="1"/>
  <c r="S29" i="1" s="1"/>
  <c r="R29" i="1"/>
  <c r="I29" i="1"/>
  <c r="G29" i="1"/>
  <c r="F26" i="1"/>
  <c r="S26" i="1" s="1"/>
  <c r="R26" i="1"/>
  <c r="J26" i="1"/>
  <c r="Q26" i="1"/>
  <c r="K26" i="1"/>
  <c r="H26" i="1"/>
  <c r="I26" i="1"/>
  <c r="L26" i="1"/>
  <c r="V26" i="1" s="1"/>
  <c r="P26" i="1"/>
  <c r="G26" i="1"/>
  <c r="P30" i="1"/>
  <c r="R30" i="1"/>
  <c r="I30" i="1"/>
  <c r="J30" i="1"/>
  <c r="K30" i="1"/>
  <c r="Q30" i="1"/>
  <c r="H30" i="1"/>
  <c r="F30" i="1"/>
  <c r="S30" i="1" s="1"/>
  <c r="L30" i="1"/>
  <c r="G30" i="1"/>
  <c r="F12" i="1"/>
  <c r="S12" i="1" s="1"/>
  <c r="R12" i="1"/>
  <c r="K12" i="1"/>
  <c r="H12" i="1"/>
  <c r="P12" i="1"/>
  <c r="P32" i="1" s="1"/>
  <c r="J12" i="1"/>
  <c r="I12" i="1"/>
  <c r="I32" i="1" s="1"/>
  <c r="L12" i="1"/>
  <c r="G12" i="1"/>
  <c r="I14" i="1"/>
  <c r="H14" i="1"/>
  <c r="R14" i="1"/>
  <c r="K14" i="1"/>
  <c r="P14" i="1"/>
  <c r="L14" i="1"/>
  <c r="V14" i="1" s="1"/>
  <c r="J14" i="1"/>
  <c r="Q14" i="1"/>
  <c r="F14" i="1"/>
  <c r="S14" i="1" s="1"/>
  <c r="G14" i="1"/>
  <c r="H13" i="1"/>
  <c r="K13" i="1"/>
  <c r="L13" i="1"/>
  <c r="V13" i="1" s="1"/>
  <c r="P13" i="1"/>
  <c r="F13" i="1"/>
  <c r="S13" i="1" s="1"/>
  <c r="I13" i="1"/>
  <c r="R13" i="1"/>
  <c r="J13" i="1"/>
  <c r="Q13" i="1" s="1"/>
  <c r="G13" i="1"/>
  <c r="I18" i="1"/>
  <c r="R18" i="1"/>
  <c r="H18" i="1"/>
  <c r="P18" i="1"/>
  <c r="F18" i="1"/>
  <c r="S18" i="1" s="1"/>
  <c r="J18" i="1"/>
  <c r="Q18" i="1" s="1"/>
  <c r="L18" i="1"/>
  <c r="V18" i="1" s="1"/>
  <c r="K18" i="1"/>
  <c r="G18" i="1"/>
  <c r="V20" i="1" l="1"/>
  <c r="J32" i="1"/>
  <c r="V30" i="1"/>
  <c r="V17" i="1"/>
  <c r="V27" i="1"/>
  <c r="Q12" i="1"/>
  <c r="Q32" i="1" s="1"/>
  <c r="V25" i="1"/>
  <c r="V15" i="1"/>
  <c r="H32" i="1"/>
  <c r="K32" i="1"/>
  <c r="G32" i="1"/>
  <c r="R32" i="1"/>
  <c r="L32" i="1"/>
  <c r="V12" i="1"/>
  <c r="S32" i="1"/>
  <c r="V24" i="1"/>
  <c r="V32" i="1" l="1"/>
</calcChain>
</file>

<file path=xl/comments1.xml><?xml version="1.0" encoding="utf-8"?>
<comments xmlns="http://schemas.openxmlformats.org/spreadsheetml/2006/main">
  <authors>
    <author>Haefka, Mari</author>
  </authors>
  <commentList>
    <comment ref="AB35" authorId="0" shapeId="0">
      <text>
        <r>
          <rPr>
            <b/>
            <sz val="9"/>
            <color indexed="81"/>
            <rFont val="Tahoma"/>
            <family val="2"/>
          </rPr>
          <t>Haefka, Mari:</t>
        </r>
        <r>
          <rPr>
            <sz val="9"/>
            <color indexed="81"/>
            <rFont val="Tahoma"/>
            <family val="2"/>
          </rPr>
          <t xml:space="preserve">
Subtract .0001 due to rounding</t>
        </r>
      </text>
    </comment>
    <comment ref="AB121" authorId="0" shapeId="0">
      <text>
        <r>
          <rPr>
            <b/>
            <sz val="9"/>
            <color indexed="81"/>
            <rFont val="Tahoma"/>
            <family val="2"/>
          </rPr>
          <t xml:space="preserve">Haefka, Mari
</t>
        </r>
        <r>
          <rPr>
            <sz val="9"/>
            <color indexed="81"/>
            <rFont val="Tahoma"/>
            <family val="2"/>
          </rPr>
          <t>subtract .0001 due to rounding</t>
        </r>
      </text>
    </comment>
    <comment ref="AB305" authorId="0" shapeId="0">
      <text>
        <r>
          <rPr>
            <b/>
            <sz val="9"/>
            <color indexed="81"/>
            <rFont val="Tahoma"/>
            <family val="2"/>
          </rPr>
          <t>Haefka, Mari:</t>
        </r>
        <r>
          <rPr>
            <sz val="9"/>
            <color indexed="81"/>
            <rFont val="Tahoma"/>
            <family val="2"/>
          </rPr>
          <t xml:space="preserve">
Add .0001 due to rounding</t>
        </r>
      </text>
    </comment>
  </commentList>
</comments>
</file>

<file path=xl/sharedStrings.xml><?xml version="1.0" encoding="utf-8"?>
<sst xmlns="http://schemas.openxmlformats.org/spreadsheetml/2006/main" count="9354" uniqueCount="1145">
  <si>
    <t xml:space="preserve">County Name </t>
  </si>
  <si>
    <t xml:space="preserve">COUNTY ELEMENTARY TRANSPORTATION </t>
  </si>
  <si>
    <t>LE</t>
  </si>
  <si>
    <t>District Name</t>
  </si>
  <si>
    <t>1st Semester Prior Year Adjust</t>
  </si>
  <si>
    <t>Adjusted County 1st Semester Entitlement</t>
  </si>
  <si>
    <t>1st Semester District Approp</t>
  </si>
  <si>
    <t>1st Semester County Entitlement Still Owing</t>
  </si>
  <si>
    <t>2nd Semester Prior Year Adjust</t>
  </si>
  <si>
    <t>Adjusted County 2nd Semester Entitlement</t>
  </si>
  <si>
    <t>2nd Semester District Approp</t>
  </si>
  <si>
    <t>Total Approp</t>
  </si>
  <si>
    <t>Still Owing</t>
  </si>
  <si>
    <t>CO</t>
  </si>
  <si>
    <t>CountyName</t>
  </si>
  <si>
    <t>DistrictName</t>
  </si>
  <si>
    <t>StateFY</t>
  </si>
  <si>
    <t>TRAN1</t>
  </si>
  <si>
    <t>TRAN2</t>
  </si>
  <si>
    <t>01</t>
  </si>
  <si>
    <t>Beaverhead</t>
  </si>
  <si>
    <t>0003</t>
  </si>
  <si>
    <t>Grant Elem</t>
  </si>
  <si>
    <t>0006</t>
  </si>
  <si>
    <t>Beaverhead County H S</t>
  </si>
  <si>
    <t>0007</t>
  </si>
  <si>
    <t>Wise River Elem</t>
  </si>
  <si>
    <t>0009</t>
  </si>
  <si>
    <t>Lima K-12 Schools</t>
  </si>
  <si>
    <t>0010</t>
  </si>
  <si>
    <t>Wisdom Elem</t>
  </si>
  <si>
    <t>0014</t>
  </si>
  <si>
    <t>Jackson Elem</t>
  </si>
  <si>
    <t>0015</t>
  </si>
  <si>
    <t>Reichle Elem</t>
  </si>
  <si>
    <t>02</t>
  </si>
  <si>
    <t>Big Horn</t>
  </si>
  <si>
    <t>0020</t>
  </si>
  <si>
    <t>Spring Creek Elem</t>
  </si>
  <si>
    <t>0021</t>
  </si>
  <si>
    <t>Pryor Elem</t>
  </si>
  <si>
    <t>0023</t>
  </si>
  <si>
    <t>Hardin Elem</t>
  </si>
  <si>
    <t>0025</t>
  </si>
  <si>
    <t>Lodge Grass Elem</t>
  </si>
  <si>
    <t>0026</t>
  </si>
  <si>
    <t>Wyola Elem</t>
  </si>
  <si>
    <t>1189</t>
  </si>
  <si>
    <t>Hardin H S</t>
  </si>
  <si>
    <t>1190</t>
  </si>
  <si>
    <t>Lodge Grass H S</t>
  </si>
  <si>
    <t>1214</t>
  </si>
  <si>
    <t>Plenty Coups H S</t>
  </si>
  <si>
    <t>03</t>
  </si>
  <si>
    <t>Blaine</t>
  </si>
  <si>
    <t>0028</t>
  </si>
  <si>
    <t>Chinook Elem</t>
  </si>
  <si>
    <t>0029</t>
  </si>
  <si>
    <t>Chinook H S</t>
  </si>
  <si>
    <t>0030</t>
  </si>
  <si>
    <t>Harlem Elem</t>
  </si>
  <si>
    <t>0031</t>
  </si>
  <si>
    <t>Harlem H S</t>
  </si>
  <si>
    <t>0032</t>
  </si>
  <si>
    <t>Cleveland Elem</t>
  </si>
  <si>
    <t>0034</t>
  </si>
  <si>
    <t>Zurich Elem</t>
  </si>
  <si>
    <t>0044</t>
  </si>
  <si>
    <t>Turner Elem</t>
  </si>
  <si>
    <t>0045</t>
  </si>
  <si>
    <t>Turner H S</t>
  </si>
  <si>
    <t>0048</t>
  </si>
  <si>
    <t>Bear Paw Elem</t>
  </si>
  <si>
    <t>1213</t>
  </si>
  <si>
    <t>Hays-Lodge Pole K-12 Schls</t>
  </si>
  <si>
    <t>04</t>
  </si>
  <si>
    <t>Broadwater</t>
  </si>
  <si>
    <t>0055</t>
  </si>
  <si>
    <t>Townsend K-12 Schools</t>
  </si>
  <si>
    <t>05</t>
  </si>
  <si>
    <t>Carbon</t>
  </si>
  <si>
    <t>0056</t>
  </si>
  <si>
    <t>Red Lodge Elem</t>
  </si>
  <si>
    <t>0057</t>
  </si>
  <si>
    <t>Red Lodge H S</t>
  </si>
  <si>
    <t>0059</t>
  </si>
  <si>
    <t>Bridger K-12 Schools</t>
  </si>
  <si>
    <t>0060</t>
  </si>
  <si>
    <t>Joliet Elem</t>
  </si>
  <si>
    <t>0061</t>
  </si>
  <si>
    <t>Joliet H S</t>
  </si>
  <si>
    <t>0069</t>
  </si>
  <si>
    <t>Roberts K-12 Schools</t>
  </si>
  <si>
    <t>0072</t>
  </si>
  <si>
    <t>Fromberg K-12</t>
  </si>
  <si>
    <t>0076</t>
  </si>
  <si>
    <t>Belfry K-12 Schools</t>
  </si>
  <si>
    <t>1231</t>
  </si>
  <si>
    <t>Luther Elem</t>
  </si>
  <si>
    <t>06</t>
  </si>
  <si>
    <t>Carter</t>
  </si>
  <si>
    <t>0078</t>
  </si>
  <si>
    <t>Hawks Home Elem</t>
  </si>
  <si>
    <t>0087</t>
  </si>
  <si>
    <t>Ekalaka Elem</t>
  </si>
  <si>
    <t>0097</t>
  </si>
  <si>
    <t>Carter County H S</t>
  </si>
  <si>
    <t>07</t>
  </si>
  <si>
    <t>Cascade</t>
  </si>
  <si>
    <t>0098</t>
  </si>
  <si>
    <t>Great Falls Elem</t>
  </si>
  <si>
    <t>0099</t>
  </si>
  <si>
    <t>Great Falls H S</t>
  </si>
  <si>
    <t>0101</t>
  </si>
  <si>
    <t>Cascade Elem</t>
  </si>
  <si>
    <t>0102</t>
  </si>
  <si>
    <t>Cascade H S</t>
  </si>
  <si>
    <t>0104</t>
  </si>
  <si>
    <t>Centerville Elem</t>
  </si>
  <si>
    <t>0105</t>
  </si>
  <si>
    <t>Centerville H S</t>
  </si>
  <si>
    <t>0112</t>
  </si>
  <si>
    <t>Belt Elem</t>
  </si>
  <si>
    <t>0113</t>
  </si>
  <si>
    <t>Belt H S</t>
  </si>
  <si>
    <t>0118</t>
  </si>
  <si>
    <t>Simms H S</t>
  </si>
  <si>
    <t>0127</t>
  </si>
  <si>
    <t>Vaughn Elem</t>
  </si>
  <si>
    <t>0131</t>
  </si>
  <si>
    <t>Ulm Elem</t>
  </si>
  <si>
    <t>1225</t>
  </si>
  <si>
    <t>Sun River Valley Elem</t>
  </si>
  <si>
    <t>08</t>
  </si>
  <si>
    <t>Chouteau</t>
  </si>
  <si>
    <t>0133</t>
  </si>
  <si>
    <t>Fort Benton Elem</t>
  </si>
  <si>
    <t>0134</t>
  </si>
  <si>
    <t>Fort Benton H S</t>
  </si>
  <si>
    <t>0138</t>
  </si>
  <si>
    <t>0146</t>
  </si>
  <si>
    <t>0154</t>
  </si>
  <si>
    <t>0159</t>
  </si>
  <si>
    <t>Carter Elem</t>
  </si>
  <si>
    <t>0171</t>
  </si>
  <si>
    <t>Benton Lake Elem</t>
  </si>
  <si>
    <t>09</t>
  </si>
  <si>
    <t>Custer</t>
  </si>
  <si>
    <t>0172</t>
  </si>
  <si>
    <t>Miles City Elem</t>
  </si>
  <si>
    <t>0173</t>
  </si>
  <si>
    <t>Kircher Elem</t>
  </si>
  <si>
    <t>0177</t>
  </si>
  <si>
    <t>Trail Creek Elem</t>
  </si>
  <si>
    <t>0179</t>
  </si>
  <si>
    <t>Cottonwood Elem</t>
  </si>
  <si>
    <t>0187</t>
  </si>
  <si>
    <t>Kinsey Elem</t>
  </si>
  <si>
    <t>0189</t>
  </si>
  <si>
    <t>S Y Elem</t>
  </si>
  <si>
    <t>0192</t>
  </si>
  <si>
    <t>Custer County H S</t>
  </si>
  <si>
    <t>1238</t>
  </si>
  <si>
    <t>S H Elem</t>
  </si>
  <si>
    <t>10</t>
  </si>
  <si>
    <t>Daniels</t>
  </si>
  <si>
    <t>0194</t>
  </si>
  <si>
    <t>Scobey K-12 Schools</t>
  </si>
  <si>
    <t>11</t>
  </si>
  <si>
    <t>Dawson</t>
  </si>
  <si>
    <t>0206</t>
  </si>
  <si>
    <t>Glendive Elem</t>
  </si>
  <si>
    <t>0207</t>
  </si>
  <si>
    <t>Dawson H S</t>
  </si>
  <si>
    <t>0215</t>
  </si>
  <si>
    <t>Bloomfield Elem</t>
  </si>
  <si>
    <t>0216</t>
  </si>
  <si>
    <t>Lindsay Elem</t>
  </si>
  <si>
    <t>0227</t>
  </si>
  <si>
    <t>Richey Elem</t>
  </si>
  <si>
    <t>0228</t>
  </si>
  <si>
    <t>Richey H S</t>
  </si>
  <si>
    <t>1193</t>
  </si>
  <si>
    <t>Deer Creek Elem</t>
  </si>
  <si>
    <t>12</t>
  </si>
  <si>
    <t>Deer Lodge</t>
  </si>
  <si>
    <t>0236</t>
  </si>
  <si>
    <t>Anaconda Elem</t>
  </si>
  <si>
    <t>0237</t>
  </si>
  <si>
    <t>Anaconda H S</t>
  </si>
  <si>
    <t>13</t>
  </si>
  <si>
    <t>Fallon</t>
  </si>
  <si>
    <t>0256</t>
  </si>
  <si>
    <t>Plevna K-12 Schools</t>
  </si>
  <si>
    <t>14</t>
  </si>
  <si>
    <t>Fergus</t>
  </si>
  <si>
    <t>0258</t>
  </si>
  <si>
    <t>Lewistown Elem</t>
  </si>
  <si>
    <t>0259</t>
  </si>
  <si>
    <t>Fergus H S</t>
  </si>
  <si>
    <t>0264</t>
  </si>
  <si>
    <t>Deerfield Elem</t>
  </si>
  <si>
    <t>0268</t>
  </si>
  <si>
    <t>Grass Range Elem</t>
  </si>
  <si>
    <t>0269</t>
  </si>
  <si>
    <t>Grass Range H S</t>
  </si>
  <si>
    <t>0273</t>
  </si>
  <si>
    <t>Moore Elem</t>
  </si>
  <si>
    <t>0274</t>
  </si>
  <si>
    <t>Moore H S</t>
  </si>
  <si>
    <t>0280</t>
  </si>
  <si>
    <t>Roy K-12 Schools</t>
  </si>
  <si>
    <t>0281</t>
  </si>
  <si>
    <t>Denton Elem</t>
  </si>
  <si>
    <t>0282</t>
  </si>
  <si>
    <t>Denton H S</t>
  </si>
  <si>
    <t>0291</t>
  </si>
  <si>
    <t>Winifred K-12 Schools</t>
  </si>
  <si>
    <t>1218</t>
  </si>
  <si>
    <t>Ayers Elem</t>
  </si>
  <si>
    <t>15</t>
  </si>
  <si>
    <t>Flathead</t>
  </si>
  <si>
    <t>0308</t>
  </si>
  <si>
    <t>Fair-Mont-Egan Elem</t>
  </si>
  <si>
    <t>0309</t>
  </si>
  <si>
    <t>Swan River Elem</t>
  </si>
  <si>
    <t>0310</t>
  </si>
  <si>
    <t>Kalispell Elem</t>
  </si>
  <si>
    <t>0311</t>
  </si>
  <si>
    <t>Flathead H S</t>
  </si>
  <si>
    <t>0312</t>
  </si>
  <si>
    <t>Columbia Falls Elem</t>
  </si>
  <si>
    <t>0313</t>
  </si>
  <si>
    <t>Columbia Falls H S</t>
  </si>
  <si>
    <t>0316</t>
  </si>
  <si>
    <t>Creston Elem</t>
  </si>
  <si>
    <t>0317</t>
  </si>
  <si>
    <t>Cayuse Prairie Elem</t>
  </si>
  <si>
    <t>0323</t>
  </si>
  <si>
    <t>Kila Elem</t>
  </si>
  <si>
    <t>0324</t>
  </si>
  <si>
    <t>Smith Valley Elem</t>
  </si>
  <si>
    <t>0325</t>
  </si>
  <si>
    <t>Pleasant Valley Elem</t>
  </si>
  <si>
    <t>0327</t>
  </si>
  <si>
    <t>Somers Elem</t>
  </si>
  <si>
    <t>0330</t>
  </si>
  <si>
    <t>Bigfork Elem</t>
  </si>
  <si>
    <t>0331</t>
  </si>
  <si>
    <t>Bigfork H S</t>
  </si>
  <si>
    <t>0334</t>
  </si>
  <si>
    <t>Whitefish Elem</t>
  </si>
  <si>
    <t>0335</t>
  </si>
  <si>
    <t>Whitefish H S</t>
  </si>
  <si>
    <t>0339</t>
  </si>
  <si>
    <t>Evergreen Elem</t>
  </si>
  <si>
    <t>0341</t>
  </si>
  <si>
    <t>Marion Elem</t>
  </si>
  <si>
    <t>0342</t>
  </si>
  <si>
    <t>Olney-Bissell Elem</t>
  </si>
  <si>
    <t>1184</t>
  </si>
  <si>
    <t>West Valley Elem</t>
  </si>
  <si>
    <t>1223</t>
  </si>
  <si>
    <t>West Glacier Elem</t>
  </si>
  <si>
    <t>16</t>
  </si>
  <si>
    <t>Gallatin</t>
  </si>
  <si>
    <t>0347</t>
  </si>
  <si>
    <t>Manhattan School</t>
  </si>
  <si>
    <t>0348</t>
  </si>
  <si>
    <t>Manhattan High School</t>
  </si>
  <si>
    <t>0350</t>
  </si>
  <si>
    <t>Bozeman Elem</t>
  </si>
  <si>
    <t>0351</t>
  </si>
  <si>
    <t>Bozeman H S</t>
  </si>
  <si>
    <t>0354</t>
  </si>
  <si>
    <t>Willow Creek Elem</t>
  </si>
  <si>
    <t>0355</t>
  </si>
  <si>
    <t>Willow Creek H S</t>
  </si>
  <si>
    <t>0360</t>
  </si>
  <si>
    <t>Three Forks Elem</t>
  </si>
  <si>
    <t>0361</t>
  </si>
  <si>
    <t>Three Forks H S</t>
  </si>
  <si>
    <t>0362</t>
  </si>
  <si>
    <t>Pass Creek Elem</t>
  </si>
  <si>
    <t>0363</t>
  </si>
  <si>
    <t>Monforton Elem</t>
  </si>
  <si>
    <t>0364</t>
  </si>
  <si>
    <t>Gallatin Gateway Elem</t>
  </si>
  <si>
    <t>0366</t>
  </si>
  <si>
    <t>Anderson Elem</t>
  </si>
  <si>
    <t>0367</t>
  </si>
  <si>
    <t>LaMotte Elem</t>
  </si>
  <si>
    <t>0368</t>
  </si>
  <si>
    <t>Belgrade Elem</t>
  </si>
  <si>
    <t>0369</t>
  </si>
  <si>
    <t>Belgrade H S</t>
  </si>
  <si>
    <t>0370</t>
  </si>
  <si>
    <t>Malmborg Elem</t>
  </si>
  <si>
    <t>0374</t>
  </si>
  <si>
    <t>West Yellowstone K-12</t>
  </si>
  <si>
    <t>0376</t>
  </si>
  <si>
    <t>Amsterdam Elem</t>
  </si>
  <si>
    <t>1239</t>
  </si>
  <si>
    <t>Ophir K-12</t>
  </si>
  <si>
    <t>17</t>
  </si>
  <si>
    <t>Garfield</t>
  </si>
  <si>
    <t>0377</t>
  </si>
  <si>
    <t>Jordan Elem</t>
  </si>
  <si>
    <t>0378</t>
  </si>
  <si>
    <t>Garfield County H S</t>
  </si>
  <si>
    <t>0385</t>
  </si>
  <si>
    <t>Pine Grove Elem</t>
  </si>
  <si>
    <t>0386</t>
  </si>
  <si>
    <t>Kester Elem</t>
  </si>
  <si>
    <t>0387</t>
  </si>
  <si>
    <t>Cohagen Elem</t>
  </si>
  <si>
    <t>0392</t>
  </si>
  <si>
    <t>Sand Springs Elem</t>
  </si>
  <si>
    <t>18</t>
  </si>
  <si>
    <t>Glacier</t>
  </si>
  <si>
    <t>0400</t>
  </si>
  <si>
    <t>Browning Elem</t>
  </si>
  <si>
    <t>0401</t>
  </si>
  <si>
    <t>Browning H S</t>
  </si>
  <si>
    <t>0402</t>
  </si>
  <si>
    <t>Cut Bank Elem</t>
  </si>
  <si>
    <t>0403</t>
  </si>
  <si>
    <t>Cut Bank H S</t>
  </si>
  <si>
    <t>19</t>
  </si>
  <si>
    <t>Golden Valley</t>
  </si>
  <si>
    <t>0407</t>
  </si>
  <si>
    <t>Ryegate K-12 Schools</t>
  </si>
  <si>
    <t>0411</t>
  </si>
  <si>
    <t>Lavina K-12 Schools</t>
  </si>
  <si>
    <t>20</t>
  </si>
  <si>
    <t>Granite</t>
  </si>
  <si>
    <t>0416</t>
  </si>
  <si>
    <t>Philipsburg K-12 Schools</t>
  </si>
  <si>
    <t>0419</t>
  </si>
  <si>
    <t>Drummond Elem</t>
  </si>
  <si>
    <t>0420</t>
  </si>
  <si>
    <t>Drummond H S</t>
  </si>
  <si>
    <t>21</t>
  </si>
  <si>
    <t>Hill</t>
  </si>
  <si>
    <t>0425</t>
  </si>
  <si>
    <t>Box Elder Elem</t>
  </si>
  <si>
    <t>0426</t>
  </si>
  <si>
    <t>Box Elder H S</t>
  </si>
  <si>
    <t>0427</t>
  </si>
  <si>
    <t>Havre Elem</t>
  </si>
  <si>
    <t>0428</t>
  </si>
  <si>
    <t>Havre H S</t>
  </si>
  <si>
    <t>0445</t>
  </si>
  <si>
    <t>1207</t>
  </si>
  <si>
    <t>Rocky Boy Elem</t>
  </si>
  <si>
    <t>1229</t>
  </si>
  <si>
    <t>Rocky Boy H S</t>
  </si>
  <si>
    <t>1233</t>
  </si>
  <si>
    <t>North Star Elem</t>
  </si>
  <si>
    <t>1234</t>
  </si>
  <si>
    <t>North Star HS</t>
  </si>
  <si>
    <t>22</t>
  </si>
  <si>
    <t>Jefferson</t>
  </si>
  <si>
    <t>0452</t>
  </si>
  <si>
    <t>Clancy Elem</t>
  </si>
  <si>
    <t>0453</t>
  </si>
  <si>
    <t>Whitehall Elem</t>
  </si>
  <si>
    <t>0454</t>
  </si>
  <si>
    <t>Whitehall H S</t>
  </si>
  <si>
    <t>0456</t>
  </si>
  <si>
    <t>Boulder Elem</t>
  </si>
  <si>
    <t>0457</t>
  </si>
  <si>
    <t>Jefferson H S</t>
  </si>
  <si>
    <t>0458</t>
  </si>
  <si>
    <t>Cardwell Elem</t>
  </si>
  <si>
    <t>0460</t>
  </si>
  <si>
    <t>Montana City Elem</t>
  </si>
  <si>
    <t>23</t>
  </si>
  <si>
    <t>Judith Basin</t>
  </si>
  <si>
    <t>0464</t>
  </si>
  <si>
    <t>Stanford K-12 Schools</t>
  </si>
  <si>
    <t>0469</t>
  </si>
  <si>
    <t>Hobson K-12 Schools</t>
  </si>
  <si>
    <t>0472</t>
  </si>
  <si>
    <t>Geyser Elem</t>
  </si>
  <si>
    <t>0473</t>
  </si>
  <si>
    <t>Geyser H S</t>
  </si>
  <si>
    <t>24</t>
  </si>
  <si>
    <t>Lake</t>
  </si>
  <si>
    <t>0474</t>
  </si>
  <si>
    <t>Arlee Elem</t>
  </si>
  <si>
    <t>0475</t>
  </si>
  <si>
    <t>Arlee H S</t>
  </si>
  <si>
    <t>0477</t>
  </si>
  <si>
    <t>Polson Elem</t>
  </si>
  <si>
    <t>0478</t>
  </si>
  <si>
    <t>Polson H S</t>
  </si>
  <si>
    <t>0481</t>
  </si>
  <si>
    <t>St Ignatius K-12 Schools</t>
  </si>
  <si>
    <t>1199</t>
  </si>
  <si>
    <t>Ronan Elem</t>
  </si>
  <si>
    <t>1200</t>
  </si>
  <si>
    <t>Ronan H S</t>
  </si>
  <si>
    <t>1205</t>
  </si>
  <si>
    <t>Charlo Elem</t>
  </si>
  <si>
    <t>1206</t>
  </si>
  <si>
    <t>Charlo H S</t>
  </si>
  <si>
    <t>1211</t>
  </si>
  <si>
    <t>Upper West Shore Elem</t>
  </si>
  <si>
    <t>25</t>
  </si>
  <si>
    <t>Lewis &amp; Clark</t>
  </si>
  <si>
    <t>0487</t>
  </si>
  <si>
    <t>Helena Elem</t>
  </si>
  <si>
    <t>0488</t>
  </si>
  <si>
    <t>Helena H S</t>
  </si>
  <si>
    <t>0491</t>
  </si>
  <si>
    <t>Trinity Elem</t>
  </si>
  <si>
    <t>0492</t>
  </si>
  <si>
    <t>East Helena Elem</t>
  </si>
  <si>
    <t>0495</t>
  </si>
  <si>
    <t>Wolf Creek Elem</t>
  </si>
  <si>
    <t>0502</t>
  </si>
  <si>
    <t>Augusta Elem</t>
  </si>
  <si>
    <t>0503</t>
  </si>
  <si>
    <t>Augusta H S</t>
  </si>
  <si>
    <t>1221</t>
  </si>
  <si>
    <t>Lincoln K-12 Schools</t>
  </si>
  <si>
    <t>26</t>
  </si>
  <si>
    <t>Liberty</t>
  </si>
  <si>
    <t>1236</t>
  </si>
  <si>
    <t>Chester-Joplin-Inverness El</t>
  </si>
  <si>
    <t>1237</t>
  </si>
  <si>
    <t>Chester-Joplin-Inverness HS</t>
  </si>
  <si>
    <t>27</t>
  </si>
  <si>
    <t>Lincoln</t>
  </si>
  <si>
    <t>0519</t>
  </si>
  <si>
    <t>Troy Elem</t>
  </si>
  <si>
    <t>0520</t>
  </si>
  <si>
    <t>Troy H S</t>
  </si>
  <si>
    <t>0522</t>
  </si>
  <si>
    <t>Libby K-12 Schools</t>
  </si>
  <si>
    <t>0527</t>
  </si>
  <si>
    <t>Eureka Elem</t>
  </si>
  <si>
    <t>0528</t>
  </si>
  <si>
    <t>Lincoln County H S</t>
  </si>
  <si>
    <t>0529</t>
  </si>
  <si>
    <t>Fortine Elem</t>
  </si>
  <si>
    <t>0530</t>
  </si>
  <si>
    <t>McCormick Elem</t>
  </si>
  <si>
    <t>0533</t>
  </si>
  <si>
    <t>Yaak Elem</t>
  </si>
  <si>
    <t>0534</t>
  </si>
  <si>
    <t>Trego Elem</t>
  </si>
  <si>
    <t>28</t>
  </si>
  <si>
    <t>Madison</t>
  </si>
  <si>
    <t>0536</t>
  </si>
  <si>
    <t>Alder Elem</t>
  </si>
  <si>
    <t>0537</t>
  </si>
  <si>
    <t>Sheridan Elem</t>
  </si>
  <si>
    <t>0538</t>
  </si>
  <si>
    <t>Sheridan H S</t>
  </si>
  <si>
    <t>0540</t>
  </si>
  <si>
    <t>Twin Bridges K-12 Schools</t>
  </si>
  <si>
    <t>0543</t>
  </si>
  <si>
    <t>Harrison K-12 Schools</t>
  </si>
  <si>
    <t>0546</t>
  </si>
  <si>
    <t>Ennis K-12 Schools</t>
  </si>
  <si>
    <t>29</t>
  </si>
  <si>
    <t>McCone</t>
  </si>
  <si>
    <t>0547</t>
  </si>
  <si>
    <t>Circle Elem</t>
  </si>
  <si>
    <t>0548</t>
  </si>
  <si>
    <t>Circle H S</t>
  </si>
  <si>
    <t>0566</t>
  </si>
  <si>
    <t>Vida Elem</t>
  </si>
  <si>
    <t>30</t>
  </si>
  <si>
    <t>Meagher</t>
  </si>
  <si>
    <t>0570</t>
  </si>
  <si>
    <t>31</t>
  </si>
  <si>
    <t>Mineral</t>
  </si>
  <si>
    <t>0577</t>
  </si>
  <si>
    <t>Alberton K-12 Schools</t>
  </si>
  <si>
    <t>0579</t>
  </si>
  <si>
    <t>Superior K-12 Schools</t>
  </si>
  <si>
    <t>0582</t>
  </si>
  <si>
    <t>St Regis K-12 Schools</t>
  </si>
  <si>
    <t>32</t>
  </si>
  <si>
    <t>Missoula</t>
  </si>
  <si>
    <t>0583</t>
  </si>
  <si>
    <t>Missoula Elem</t>
  </si>
  <si>
    <t>0584</t>
  </si>
  <si>
    <t>Missoula H S</t>
  </si>
  <si>
    <t>0586</t>
  </si>
  <si>
    <t>Hellgate Elem</t>
  </si>
  <si>
    <t>0588</t>
  </si>
  <si>
    <t>Lolo Elem</t>
  </si>
  <si>
    <t>0589</t>
  </si>
  <si>
    <t>Potomac Elem</t>
  </si>
  <si>
    <t>0590</t>
  </si>
  <si>
    <t>Bonner Elem</t>
  </si>
  <si>
    <t>0591</t>
  </si>
  <si>
    <t>Woodman Elem</t>
  </si>
  <si>
    <t>0592</t>
  </si>
  <si>
    <t>DeSmet Elem</t>
  </si>
  <si>
    <t>0593</t>
  </si>
  <si>
    <t>Target Range Elem</t>
  </si>
  <si>
    <t>0594</t>
  </si>
  <si>
    <t>Sunset Elem</t>
  </si>
  <si>
    <t>0595</t>
  </si>
  <si>
    <t>Clinton Elem</t>
  </si>
  <si>
    <t>0596</t>
  </si>
  <si>
    <t>Swan Valley Elem</t>
  </si>
  <si>
    <t>0597</t>
  </si>
  <si>
    <t>Seeley Lake Elem</t>
  </si>
  <si>
    <t>0599</t>
  </si>
  <si>
    <t>Frenchtown K-12 Schools</t>
  </si>
  <si>
    <t>33</t>
  </si>
  <si>
    <t>Musselshell</t>
  </si>
  <si>
    <t>0605</t>
  </si>
  <si>
    <t>Roundup Elem</t>
  </si>
  <si>
    <t>0606</t>
  </si>
  <si>
    <t>Roundup High School</t>
  </si>
  <si>
    <t>0607</t>
  </si>
  <si>
    <t>Melstone Elem</t>
  </si>
  <si>
    <t>0608</t>
  </si>
  <si>
    <t>Melstone H S</t>
  </si>
  <si>
    <t>34</t>
  </si>
  <si>
    <t>Park</t>
  </si>
  <si>
    <t>0612</t>
  </si>
  <si>
    <t>Livingston Elem</t>
  </si>
  <si>
    <t>0613</t>
  </si>
  <si>
    <t>Park H S</t>
  </si>
  <si>
    <t>0614</t>
  </si>
  <si>
    <t>Gardiner Elem</t>
  </si>
  <si>
    <t>0620</t>
  </si>
  <si>
    <t>Pine Creek Elem</t>
  </si>
  <si>
    <t>1191</t>
  </si>
  <si>
    <t>Gardiner H S</t>
  </si>
  <si>
    <t>1215</t>
  </si>
  <si>
    <t>Arrowhead Elem</t>
  </si>
  <si>
    <t>1227</t>
  </si>
  <si>
    <t>Shields Valley Elem</t>
  </si>
  <si>
    <t>1228</t>
  </si>
  <si>
    <t>Shields Valley H S</t>
  </si>
  <si>
    <t>35</t>
  </si>
  <si>
    <t>Petroleum</t>
  </si>
  <si>
    <t>0642</t>
  </si>
  <si>
    <t>Winnett K-12 Schools</t>
  </si>
  <si>
    <t>36</t>
  </si>
  <si>
    <t>Phillips</t>
  </si>
  <si>
    <t>0648</t>
  </si>
  <si>
    <t>Dodson K-12</t>
  </si>
  <si>
    <t>0657</t>
  </si>
  <si>
    <t>Saco H S</t>
  </si>
  <si>
    <t>0659</t>
  </si>
  <si>
    <t>Malta K-12 Schools</t>
  </si>
  <si>
    <t>0663</t>
  </si>
  <si>
    <t>Whitewater K-12 Schools</t>
  </si>
  <si>
    <t>1203</t>
  </si>
  <si>
    <t>Saco Elem</t>
  </si>
  <si>
    <t>37</t>
  </si>
  <si>
    <t>Pondera</t>
  </si>
  <si>
    <t>0671</t>
  </si>
  <si>
    <t>Dupuyer Elem</t>
  </si>
  <si>
    <t>0674</t>
  </si>
  <si>
    <t>Conrad Elem</t>
  </si>
  <si>
    <t>0675</t>
  </si>
  <si>
    <t>Conrad H S</t>
  </si>
  <si>
    <t>0679</t>
  </si>
  <si>
    <t>Valier Elem</t>
  </si>
  <si>
    <t>0680</t>
  </si>
  <si>
    <t>Valier H S</t>
  </si>
  <si>
    <t>38</t>
  </si>
  <si>
    <t>Powder River</t>
  </si>
  <si>
    <t>0692</t>
  </si>
  <si>
    <t>Biddle Elem</t>
  </si>
  <si>
    <t>0705</t>
  </si>
  <si>
    <t>Broadus Elem</t>
  </si>
  <si>
    <t>0706</t>
  </si>
  <si>
    <t>Powder River Co Dist H S</t>
  </si>
  <si>
    <t>39</t>
  </si>
  <si>
    <t>Powell</t>
  </si>
  <si>
    <t>0712</t>
  </si>
  <si>
    <t>Deer Lodge Elem</t>
  </si>
  <si>
    <t>0713</t>
  </si>
  <si>
    <t>Powell County H S</t>
  </si>
  <si>
    <t>0715</t>
  </si>
  <si>
    <t>Ovando Elem</t>
  </si>
  <si>
    <t>0717</t>
  </si>
  <si>
    <t>Helmville Elem</t>
  </si>
  <si>
    <t>0718</t>
  </si>
  <si>
    <t>Garrison Elem</t>
  </si>
  <si>
    <t>0719</t>
  </si>
  <si>
    <t>Elliston Elem</t>
  </si>
  <si>
    <t>0720</t>
  </si>
  <si>
    <t>Avon Elem</t>
  </si>
  <si>
    <t>0721</t>
  </si>
  <si>
    <t>Gold Creek Elem</t>
  </si>
  <si>
    <t>40</t>
  </si>
  <si>
    <t>Prairie</t>
  </si>
  <si>
    <t>0726</t>
  </si>
  <si>
    <t>Terry K-12 Schools</t>
  </si>
  <si>
    <t>41</t>
  </si>
  <si>
    <t>Ravalli</t>
  </si>
  <si>
    <t>0731</t>
  </si>
  <si>
    <t>Corvallis K-12 Schools</t>
  </si>
  <si>
    <t>0732</t>
  </si>
  <si>
    <t>Stevensville Elem</t>
  </si>
  <si>
    <t>0733</t>
  </si>
  <si>
    <t>Stevensville H S</t>
  </si>
  <si>
    <t>0735</t>
  </si>
  <si>
    <t>Hamilton K-12 Schools</t>
  </si>
  <si>
    <t>0738</t>
  </si>
  <si>
    <t>Victor K-12 Schools</t>
  </si>
  <si>
    <t>0740</t>
  </si>
  <si>
    <t>Darby K-12 Schools</t>
  </si>
  <si>
    <t>0741</t>
  </si>
  <si>
    <t>Lone Rock Elem</t>
  </si>
  <si>
    <t>0743</t>
  </si>
  <si>
    <t>Florence-Carlton K-12 Schls</t>
  </si>
  <si>
    <t>42</t>
  </si>
  <si>
    <t>Richland</t>
  </si>
  <si>
    <t>0745</t>
  </si>
  <si>
    <t>Sidney Elem</t>
  </si>
  <si>
    <t>0747</t>
  </si>
  <si>
    <t>Savage Elem</t>
  </si>
  <si>
    <t>0748</t>
  </si>
  <si>
    <t>Savage H S</t>
  </si>
  <si>
    <t>0749</t>
  </si>
  <si>
    <t>Brorson Elem</t>
  </si>
  <si>
    <t>0750</t>
  </si>
  <si>
    <t>Fairview Elem</t>
  </si>
  <si>
    <t>0751</t>
  </si>
  <si>
    <t>Fairview H S</t>
  </si>
  <si>
    <t>0754</t>
  </si>
  <si>
    <t>Rau Elem</t>
  </si>
  <si>
    <t>0768</t>
  </si>
  <si>
    <t>Lambert Elem</t>
  </si>
  <si>
    <t>0769</t>
  </si>
  <si>
    <t>Lambert H S</t>
  </si>
  <si>
    <t>43</t>
  </si>
  <si>
    <t>Roosevelt</t>
  </si>
  <si>
    <t>0774</t>
  </si>
  <si>
    <t>Frontier Elem</t>
  </si>
  <si>
    <t>0775</t>
  </si>
  <si>
    <t>Poplar Elem</t>
  </si>
  <si>
    <t>0776</t>
  </si>
  <si>
    <t>Poplar H S</t>
  </si>
  <si>
    <t>0777</t>
  </si>
  <si>
    <t>Culbertson Elem</t>
  </si>
  <si>
    <t>0778</t>
  </si>
  <si>
    <t>Culbertson H S</t>
  </si>
  <si>
    <t>0780</t>
  </si>
  <si>
    <t>Wolf Point Elem</t>
  </si>
  <si>
    <t>0781</t>
  </si>
  <si>
    <t>Wolf Point H S</t>
  </si>
  <si>
    <t>0782</t>
  </si>
  <si>
    <t>Brockton Elem</t>
  </si>
  <si>
    <t>0783</t>
  </si>
  <si>
    <t>Brockton H S</t>
  </si>
  <si>
    <t>0785</t>
  </si>
  <si>
    <t>Bainville K-12 Schools</t>
  </si>
  <si>
    <t>0786</t>
  </si>
  <si>
    <t>Froid Elem</t>
  </si>
  <si>
    <t>0787</t>
  </si>
  <si>
    <t>Froid H S</t>
  </si>
  <si>
    <t>44</t>
  </si>
  <si>
    <t>Rosebud</t>
  </si>
  <si>
    <t>0789</t>
  </si>
  <si>
    <t>Birney Elem</t>
  </si>
  <si>
    <t>0790</t>
  </si>
  <si>
    <t>Forsyth Elem</t>
  </si>
  <si>
    <t>0791</t>
  </si>
  <si>
    <t>Forsyth H S</t>
  </si>
  <si>
    <t>0792</t>
  </si>
  <si>
    <t>Lame Deer Elem</t>
  </si>
  <si>
    <t>0795</t>
  </si>
  <si>
    <t>0796</t>
  </si>
  <si>
    <t>Colstrip Elem</t>
  </si>
  <si>
    <t>0797</t>
  </si>
  <si>
    <t>Colstrip H S</t>
  </si>
  <si>
    <t>0800</t>
  </si>
  <si>
    <t>Ashland Elem</t>
  </si>
  <si>
    <t>1230</t>
  </si>
  <si>
    <t>Lame Deer H S</t>
  </si>
  <si>
    <t>45</t>
  </si>
  <si>
    <t>Sanders</t>
  </si>
  <si>
    <t>0803</t>
  </si>
  <si>
    <t>0804</t>
  </si>
  <si>
    <t>Thompson Falls Elem</t>
  </si>
  <si>
    <t>0805</t>
  </si>
  <si>
    <t>Thompson Falls H S</t>
  </si>
  <si>
    <t>0807</t>
  </si>
  <si>
    <t>Trout Creek Elem</t>
  </si>
  <si>
    <t>0809</t>
  </si>
  <si>
    <t>Dixon Elem</t>
  </si>
  <si>
    <t>0811</t>
  </si>
  <si>
    <t>Noxon Elem</t>
  </si>
  <si>
    <t>0812</t>
  </si>
  <si>
    <t>Noxon H S</t>
  </si>
  <si>
    <t>0815</t>
  </si>
  <si>
    <t>46</t>
  </si>
  <si>
    <t>Sheridan</t>
  </si>
  <si>
    <t>0819</t>
  </si>
  <si>
    <t>Westby K-12 Schools</t>
  </si>
  <si>
    <t>0822</t>
  </si>
  <si>
    <t>Medicine Lake K-12 Schools</t>
  </si>
  <si>
    <t>0828</t>
  </si>
  <si>
    <t>Plentywood K-12 Schools</t>
  </si>
  <si>
    <t>47</t>
  </si>
  <si>
    <t>Silver Bow</t>
  </si>
  <si>
    <t>0840</t>
  </si>
  <si>
    <t>Butte Elem</t>
  </si>
  <si>
    <t>0842</t>
  </si>
  <si>
    <t>Ramsay Elem</t>
  </si>
  <si>
    <t>0843</t>
  </si>
  <si>
    <t>Divide Elem</t>
  </si>
  <si>
    <t>1212</t>
  </si>
  <si>
    <t>Butte H S</t>
  </si>
  <si>
    <t>48</t>
  </si>
  <si>
    <t>Stillwater</t>
  </si>
  <si>
    <t>0846</t>
  </si>
  <si>
    <t>Park City Elem</t>
  </si>
  <si>
    <t>0847</t>
  </si>
  <si>
    <t>Park City H S</t>
  </si>
  <si>
    <t>0848</t>
  </si>
  <si>
    <t>Columbus Elem</t>
  </si>
  <si>
    <t>0849</t>
  </si>
  <si>
    <t>Columbus H S</t>
  </si>
  <si>
    <t>0850</t>
  </si>
  <si>
    <t>Reed Point Elem</t>
  </si>
  <si>
    <t>0851</t>
  </si>
  <si>
    <t>Reed Point H S</t>
  </si>
  <si>
    <t>0852</t>
  </si>
  <si>
    <t>Molt Elem</t>
  </si>
  <si>
    <t>0853</t>
  </si>
  <si>
    <t>Fishtail Elem</t>
  </si>
  <si>
    <t>0858</t>
  </si>
  <si>
    <t>Rapelje Elem</t>
  </si>
  <si>
    <t>0859</t>
  </si>
  <si>
    <t>Rapelje H S</t>
  </si>
  <si>
    <t>0861</t>
  </si>
  <si>
    <t>Absarokee Elem</t>
  </si>
  <si>
    <t>0862</t>
  </si>
  <si>
    <t>Absarokee H S</t>
  </si>
  <si>
    <t>49</t>
  </si>
  <si>
    <t>Sweet Grass</t>
  </si>
  <si>
    <t>0868</t>
  </si>
  <si>
    <t>Melville Elem</t>
  </si>
  <si>
    <t>0872</t>
  </si>
  <si>
    <t>Greycliff Elem</t>
  </si>
  <si>
    <t>0882</t>
  </si>
  <si>
    <t>Sweet Grass County H S</t>
  </si>
  <si>
    <t>50</t>
  </si>
  <si>
    <t>Teton</t>
  </si>
  <si>
    <t>0883</t>
  </si>
  <si>
    <t>Choteau Elem</t>
  </si>
  <si>
    <t>0884</t>
  </si>
  <si>
    <t>Choteau H S</t>
  </si>
  <si>
    <t>0889</t>
  </si>
  <si>
    <t>Bynum Elem</t>
  </si>
  <si>
    <t>0890</t>
  </si>
  <si>
    <t>Fairfield Elem</t>
  </si>
  <si>
    <t>0891</t>
  </si>
  <si>
    <t>Fairfield H S</t>
  </si>
  <si>
    <t>0894</t>
  </si>
  <si>
    <t>Power Elem</t>
  </si>
  <si>
    <t>0895</t>
  </si>
  <si>
    <t>Power H S</t>
  </si>
  <si>
    <t>0896</t>
  </si>
  <si>
    <t>Golden Ridge Elem</t>
  </si>
  <si>
    <t>0898</t>
  </si>
  <si>
    <t>Pendroy Elem</t>
  </si>
  <si>
    <t>0900</t>
  </si>
  <si>
    <t>Greenfield Elem</t>
  </si>
  <si>
    <t>1235</t>
  </si>
  <si>
    <t>Dutton/Brady K-12 Schools</t>
  </si>
  <si>
    <t>51</t>
  </si>
  <si>
    <t>Toole</t>
  </si>
  <si>
    <t>0903</t>
  </si>
  <si>
    <t>Sunburst K-12 Schools</t>
  </si>
  <si>
    <t>0910</t>
  </si>
  <si>
    <t>Shelby Elem</t>
  </si>
  <si>
    <t>0911</t>
  </si>
  <si>
    <t>Shelby H S</t>
  </si>
  <si>
    <t>0915</t>
  </si>
  <si>
    <t>Galata Elem</t>
  </si>
  <si>
    <t>52</t>
  </si>
  <si>
    <t>Treasure</t>
  </si>
  <si>
    <t>0923</t>
  </si>
  <si>
    <t>Hysham K-12 Schools</t>
  </si>
  <si>
    <t>53</t>
  </si>
  <si>
    <t>Valley</t>
  </si>
  <si>
    <t>0926</t>
  </si>
  <si>
    <t>Glasgow K-12 Schools</t>
  </si>
  <si>
    <t>0927</t>
  </si>
  <si>
    <t>Frazer Elem</t>
  </si>
  <si>
    <t>0928</t>
  </si>
  <si>
    <t>Frazer H S</t>
  </si>
  <si>
    <t>0932</t>
  </si>
  <si>
    <t>Hinsdale Elem</t>
  </si>
  <si>
    <t>0933</t>
  </si>
  <si>
    <t>Hinsdale H S</t>
  </si>
  <si>
    <t>0935</t>
  </si>
  <si>
    <t>Opheim K-12 Schools</t>
  </si>
  <si>
    <t>0937</t>
  </si>
  <si>
    <t>Nashua K-12 Schools</t>
  </si>
  <si>
    <t>0941</t>
  </si>
  <si>
    <t>Lustre Elem</t>
  </si>
  <si>
    <t>54</t>
  </si>
  <si>
    <t>Wheatland</t>
  </si>
  <si>
    <t>0945</t>
  </si>
  <si>
    <t>Harlowton Elem</t>
  </si>
  <si>
    <t>0946</t>
  </si>
  <si>
    <t>Harlowton H S</t>
  </si>
  <si>
    <t>0948</t>
  </si>
  <si>
    <t>Judith Gap Elem</t>
  </si>
  <si>
    <t>0949</t>
  </si>
  <si>
    <t>Judith Gap H S</t>
  </si>
  <si>
    <t>55</t>
  </si>
  <si>
    <t>Wibaux</t>
  </si>
  <si>
    <t>0964</t>
  </si>
  <si>
    <t>Wibaux K-12 Schools</t>
  </si>
  <si>
    <t>56</t>
  </si>
  <si>
    <t>Yellowstone</t>
  </si>
  <si>
    <t>0965</t>
  </si>
  <si>
    <t>Billings Elem</t>
  </si>
  <si>
    <t>0966</t>
  </si>
  <si>
    <t>Billings H S</t>
  </si>
  <si>
    <t>0967</t>
  </si>
  <si>
    <t>Lockwood Elem</t>
  </si>
  <si>
    <t>0968</t>
  </si>
  <si>
    <t>Blue Creek Elem</t>
  </si>
  <si>
    <t>0969</t>
  </si>
  <si>
    <t>Canyon Creek Elem</t>
  </si>
  <si>
    <t>0970</t>
  </si>
  <si>
    <t>Laurel Elem</t>
  </si>
  <si>
    <t>0971</t>
  </si>
  <si>
    <t>Laurel H S</t>
  </si>
  <si>
    <t>0972</t>
  </si>
  <si>
    <t>Elder Grove Elem</t>
  </si>
  <si>
    <t>0975</t>
  </si>
  <si>
    <t>Custer K-12 Schools</t>
  </si>
  <si>
    <t>0976</t>
  </si>
  <si>
    <t>Morin Elem</t>
  </si>
  <si>
    <t>0978</t>
  </si>
  <si>
    <t>Broadview Elem</t>
  </si>
  <si>
    <t>0979</t>
  </si>
  <si>
    <t>Broadview H S</t>
  </si>
  <si>
    <t>0981</t>
  </si>
  <si>
    <t>Elysian Elem</t>
  </si>
  <si>
    <t>0983</t>
  </si>
  <si>
    <t>Huntley Project K-12 Schools</t>
  </si>
  <si>
    <t>0985</t>
  </si>
  <si>
    <t>Shepherd Elem</t>
  </si>
  <si>
    <t>0986</t>
  </si>
  <si>
    <t>Shepherd H S</t>
  </si>
  <si>
    <t>0987</t>
  </si>
  <si>
    <t>Pioneer Elem</t>
  </si>
  <si>
    <t>0989</t>
  </si>
  <si>
    <t>Independent Elem</t>
  </si>
  <si>
    <t>1196</t>
  </si>
  <si>
    <t>Yellowstone Academy Elem</t>
  </si>
  <si>
    <t>County</t>
  </si>
  <si>
    <t>County #</t>
  </si>
  <si>
    <t>1</t>
  </si>
  <si>
    <t>2</t>
  </si>
  <si>
    <t>3</t>
  </si>
  <si>
    <t>4</t>
  </si>
  <si>
    <t>5</t>
  </si>
  <si>
    <t>6</t>
  </si>
  <si>
    <t>7</t>
  </si>
  <si>
    <t>8</t>
  </si>
  <si>
    <t>9</t>
  </si>
  <si>
    <r>
      <t xml:space="preserve">% County Requirement  </t>
    </r>
    <r>
      <rPr>
        <b/>
        <i/>
        <sz val="9"/>
        <rFont val="Arial"/>
        <family val="2"/>
      </rPr>
      <t>(If joint district:  From FP-8b, Non-located county requirement/Total Joint District Requirement.  Otherwise = 1)</t>
    </r>
  </si>
  <si>
    <r>
      <t xml:space="preserve">County Requirement </t>
    </r>
    <r>
      <rPr>
        <b/>
        <i/>
        <sz val="9"/>
        <rFont val="Arial"/>
        <family val="2"/>
      </rPr>
      <t>(From FP-10A)</t>
    </r>
  </si>
  <si>
    <t>Le</t>
  </si>
  <si>
    <t>DistrictLevel</t>
  </si>
  <si>
    <t>EL</t>
  </si>
  <si>
    <t>0005</t>
  </si>
  <si>
    <t>Dillon Elem</t>
  </si>
  <si>
    <t>0012</t>
  </si>
  <si>
    <t>Polaris Elem</t>
  </si>
  <si>
    <t>0096</t>
  </si>
  <si>
    <t>Alzada Elem</t>
  </si>
  <si>
    <t>0161</t>
  </si>
  <si>
    <t>Knees Elem</t>
  </si>
  <si>
    <t>0272</t>
  </si>
  <si>
    <t>King Colony Elem</t>
  </si>
  <si>
    <t>0288</t>
  </si>
  <si>
    <t>Spring Creek Colony Elem</t>
  </si>
  <si>
    <t>0307</t>
  </si>
  <si>
    <t>Deer Park Elem</t>
  </si>
  <si>
    <t>0320</t>
  </si>
  <si>
    <t>Helena Flats Elem</t>
  </si>
  <si>
    <t>0357</t>
  </si>
  <si>
    <t>Springhill Elem</t>
  </si>
  <si>
    <t>0359</t>
  </si>
  <si>
    <t>0394</t>
  </si>
  <si>
    <t>Ross Elem</t>
  </si>
  <si>
    <t>0404</t>
  </si>
  <si>
    <t>East Glacier Park Elem</t>
  </si>
  <si>
    <t>0418</t>
  </si>
  <si>
    <t>Hall Elem</t>
  </si>
  <si>
    <t>0424</t>
  </si>
  <si>
    <t>Davey Elem</t>
  </si>
  <si>
    <t>0455</t>
  </si>
  <si>
    <t>Basin Elem</t>
  </si>
  <si>
    <t>0483</t>
  </si>
  <si>
    <t>Valley View Elem</t>
  </si>
  <si>
    <t>0486</t>
  </si>
  <si>
    <t>Swan Lake-Salmon Elem</t>
  </si>
  <si>
    <t>0498</t>
  </si>
  <si>
    <t>Auchard Creek Elem</t>
  </si>
  <si>
    <t>0617</t>
  </si>
  <si>
    <t>Cooke City Elem</t>
  </si>
  <si>
    <t>0635</t>
  </si>
  <si>
    <t>Springdale Elem</t>
  </si>
  <si>
    <t>0684</t>
  </si>
  <si>
    <t>Miami Elem</t>
  </si>
  <si>
    <t>0709</t>
  </si>
  <si>
    <t>South Stacey Elem</t>
  </si>
  <si>
    <t>0844</t>
  </si>
  <si>
    <t>Melrose Elem</t>
  </si>
  <si>
    <t>0857</t>
  </si>
  <si>
    <t>Nye Elem</t>
  </si>
  <si>
    <t>0865</t>
  </si>
  <si>
    <t>Big Timber Elem</t>
  </si>
  <si>
    <t>0875</t>
  </si>
  <si>
    <t>McLeod Elem</t>
  </si>
  <si>
    <t>1216</t>
  </si>
  <si>
    <t>North Harlem Colony Elem</t>
  </si>
  <si>
    <t>1217</t>
  </si>
  <si>
    <t>Gildford Colony Elem</t>
  </si>
  <si>
    <t>1222</t>
  </si>
  <si>
    <t>Mountain View Elem</t>
  </si>
  <si>
    <t>1224</t>
  </si>
  <si>
    <t>Liberty Elem</t>
  </si>
  <si>
    <t>HS</t>
  </si>
  <si>
    <t>0746</t>
  </si>
  <si>
    <t>Sidney H S</t>
  </si>
  <si>
    <t>0244</t>
  </si>
  <si>
    <t>Baker K-12 Schools</t>
  </si>
  <si>
    <t>1226</t>
  </si>
  <si>
    <t>Heart Butte K-12 Schools</t>
  </si>
  <si>
    <t>Co</t>
  </si>
  <si>
    <t>Rosebud K-12</t>
  </si>
  <si>
    <t>Lima K-12</t>
  </si>
  <si>
    <t>Hays-Lodge Pole K-12</t>
  </si>
  <si>
    <t>Florence-Carlton K-12</t>
  </si>
  <si>
    <t>Elem</t>
  </si>
  <si>
    <t>K-12</t>
  </si>
  <si>
    <t>H S</t>
  </si>
  <si>
    <t xml:space="preserve">COUNTY HIGH SCHOOL TRANSPORTATION </t>
  </si>
  <si>
    <t>Elementary Totals</t>
  </si>
  <si>
    <t>Fill if Blue</t>
  </si>
  <si>
    <t>= 1st Sem</t>
  </si>
  <si>
    <t>= 2nd Sem</t>
  </si>
  <si>
    <t>High School Totals</t>
  </si>
  <si>
    <t>Elementary Transportation Distribution</t>
  </si>
  <si>
    <t>Co&amp;AddCode</t>
  </si>
  <si>
    <t>Co Code Add Formula</t>
  </si>
  <si>
    <t>Instructions for Users:</t>
  </si>
  <si>
    <t xml:space="preserve">    - Many fields should automatically fill from data you provided to the OPI through the FP-10a and budgeting processes.</t>
  </si>
  <si>
    <t xml:space="preserve">    - Fill other cells colored blue.</t>
  </si>
  <si>
    <t>ptaylor2@mt.gov</t>
  </si>
  <si>
    <t>or (406) 444-1257</t>
  </si>
  <si>
    <t xml:space="preserve">    - Use the Dropdown in the blue cell next to County Name (Top center of the spreadsheet)</t>
  </si>
  <si>
    <t xml:space="preserve">    - You should not need to adjust the other cells or tabs in the spreadsheet but if you do want to:</t>
  </si>
  <si>
    <t>Choose Review / Unprotect Sheet (there is no password)</t>
  </si>
  <si>
    <t>If you discover something wrong or have comment/questions with this worksheet  please feel free to contact:</t>
  </si>
  <si>
    <t>Comment: This is used to Vlookup to the title county # and is then used to feed the hidden columns to the left of the main page.</t>
  </si>
  <si>
    <t>StateFy</t>
  </si>
  <si>
    <t>Anb</t>
  </si>
  <si>
    <t>LeLevel</t>
  </si>
  <si>
    <t>0000</t>
  </si>
  <si>
    <t>Other</t>
  </si>
  <si>
    <t>9691</t>
  </si>
  <si>
    <t>Central Mt Learn Res Ctr</t>
  </si>
  <si>
    <t>9692</t>
  </si>
  <si>
    <t>Big Country Coop</t>
  </si>
  <si>
    <t>9693</t>
  </si>
  <si>
    <t>Sheridan/Daniels Coop</t>
  </si>
  <si>
    <t>9695</t>
  </si>
  <si>
    <t>9697</t>
  </si>
  <si>
    <t>Prickly Pear Coop</t>
  </si>
  <si>
    <t>9699</t>
  </si>
  <si>
    <t>North Ctrl Learn Res Ctr</t>
  </si>
  <si>
    <t>9700</t>
  </si>
  <si>
    <t>Park County Coop</t>
  </si>
  <si>
    <t>9701</t>
  </si>
  <si>
    <t>Prairie View Coop</t>
  </si>
  <si>
    <t>9704</t>
  </si>
  <si>
    <t>Stillwater/Swt Grass Coop</t>
  </si>
  <si>
    <t>9705</t>
  </si>
  <si>
    <t>Tri County Coop</t>
  </si>
  <si>
    <t>CO&amp;LE</t>
  </si>
  <si>
    <t>Co&amp;Add</t>
  </si>
  <si>
    <t>Add#</t>
  </si>
  <si>
    <t>High School/K-12  Transportation Distribution</t>
  </si>
  <si>
    <t>Co&amp;LE</t>
  </si>
  <si>
    <t>Todays Date</t>
  </si>
  <si>
    <r>
      <t xml:space="preserve">County 2nd Semester Entitlement </t>
    </r>
    <r>
      <rPr>
        <b/>
        <i/>
        <sz val="9"/>
        <rFont val="Arial"/>
        <family val="2"/>
      </rPr>
      <t>(From State &amp; Co Reimb Entitlement Report)</t>
    </r>
  </si>
  <si>
    <r>
      <t>County 1st Semester Entitlement (</t>
    </r>
    <r>
      <rPr>
        <b/>
        <i/>
        <sz val="9"/>
        <rFont val="Arial"/>
        <family val="2"/>
      </rPr>
      <t>From State &amp; Co Reimb Entitlement Report)</t>
    </r>
  </si>
  <si>
    <t>FundCode</t>
  </si>
  <si>
    <t>BudgetRevenueCode</t>
  </si>
  <si>
    <t>BudgetRevenueCodeDescription</t>
  </si>
  <si>
    <t>2220</t>
  </si>
  <si>
    <t>County On-Schedule Trans Reimb</t>
  </si>
  <si>
    <t>Ratio of Requirement to Bud 2220</t>
  </si>
  <si>
    <t>Bud Co On-Sched Trans Reim 2220</t>
  </si>
  <si>
    <t>Directions for updating this spreadsheet for OPI use only:</t>
  </si>
  <si>
    <t>Updates can only be made after XX/XX/20XX annually</t>
  </si>
  <si>
    <t>On the TransportationDistribution tab change the FY to the Current FY</t>
  </si>
  <si>
    <t>No maintenance should be needed for this page.</t>
  </si>
  <si>
    <t>AdjustmentType</t>
  </si>
  <si>
    <t>PNI-06</t>
  </si>
  <si>
    <t>On the DropDataHere you need to run 3 separate queries and visit a view in the Trans Web App</t>
  </si>
  <si>
    <t>a.</t>
  </si>
  <si>
    <t>b.</t>
  </si>
  <si>
    <t>c.</t>
  </si>
  <si>
    <t>query tblCoFP10aNetRequirements use select method with all the columns listed (include transportation Net Requirements not Retirement)</t>
  </si>
  <si>
    <t>d.</t>
  </si>
  <si>
    <t>query tblBud Budget Code 2220 fund 10 (no county)</t>
  </si>
  <si>
    <t>Carefully go through tabs ELEM_LE and HS_LE to remove LE's that have closed, Attach Abandon.</t>
  </si>
  <si>
    <t>Maintained By: Paul Taylor</t>
  </si>
  <si>
    <t>1st Sem Amt Over Budget Limiation</t>
  </si>
  <si>
    <t>2nd Sem Amt Over Budget Limiation</t>
  </si>
  <si>
    <t>SumOfBudgetAmendmentAmount</t>
  </si>
  <si>
    <t>e.</t>
  </si>
  <si>
    <t>Hand copy data from Trans Program on the web / Reports / OPI / Bud Amendments</t>
  </si>
  <si>
    <t>Change the version number on the report page top right</t>
  </si>
  <si>
    <t>Go to the Transportation Program, log in, and run view "State Reimbursement Entitlement Data" then sort on Co</t>
  </si>
  <si>
    <t xml:space="preserve">Budget Amendment </t>
  </si>
  <si>
    <t>1st Semester Acutal Distributions</t>
  </si>
  <si>
    <t>Instructions:</t>
  </si>
  <si>
    <t>Note:  Anything highlighted in "blue", county must input.</t>
  </si>
  <si>
    <r>
      <t>1.</t>
    </r>
    <r>
      <rPr>
        <sz val="7"/>
        <color indexed="8"/>
        <rFont val="Times New Roman"/>
        <family val="1"/>
      </rPr>
      <t xml:space="preserve">      </t>
    </r>
    <r>
      <rPr>
        <sz val="12"/>
        <color indexed="8"/>
        <rFont val="Calibri"/>
        <family val="2"/>
      </rPr>
      <t>Select County from dropdown menu</t>
    </r>
  </si>
  <si>
    <r>
      <t>·</t>
    </r>
    <r>
      <rPr>
        <sz val="7"/>
        <color indexed="8"/>
        <rFont val="Times New Roman"/>
        <family val="1"/>
      </rPr>
      <t xml:space="preserve">         </t>
    </r>
    <r>
      <rPr>
        <sz val="12"/>
        <color indexed="8"/>
        <rFont val="Calibri"/>
        <family val="2"/>
      </rPr>
      <t>First Semester County Reimbursement</t>
    </r>
  </si>
  <si>
    <r>
      <t>·</t>
    </r>
    <r>
      <rPr>
        <sz val="7"/>
        <color indexed="8"/>
        <rFont val="Times New Roman"/>
        <family val="1"/>
      </rPr>
      <t xml:space="preserve">         </t>
    </r>
    <r>
      <rPr>
        <sz val="12"/>
        <color indexed="8"/>
        <rFont val="Calibri"/>
        <family val="2"/>
      </rPr>
      <t xml:space="preserve">Budget Amendments.  </t>
    </r>
  </si>
  <si>
    <r>
      <t>§</t>
    </r>
    <r>
      <rPr>
        <sz val="7"/>
        <color indexed="8"/>
        <rFont val="Times New Roman"/>
        <family val="1"/>
      </rPr>
      <t xml:space="preserve">  </t>
    </r>
    <r>
      <rPr>
        <sz val="12"/>
        <color indexed="8"/>
        <rFont val="Calibri"/>
        <family val="2"/>
      </rPr>
      <t xml:space="preserve">Be aware that if a budget amendment comes in after the first semester payment, there will be an amount “still owing” </t>
    </r>
  </si>
  <si>
    <t xml:space="preserve">        in the first semester.  This amount will be added to the second semester adjusted appropriation.</t>
  </si>
  <si>
    <r>
      <t>·</t>
    </r>
    <r>
      <rPr>
        <sz val="7"/>
        <color indexed="8"/>
        <rFont val="Times New Roman"/>
        <family val="1"/>
      </rPr>
      <t xml:space="preserve">         </t>
    </r>
    <r>
      <rPr>
        <sz val="12"/>
        <color indexed="8"/>
        <rFont val="Calibri"/>
        <family val="2"/>
      </rPr>
      <t>1</t>
    </r>
    <r>
      <rPr>
        <vertAlign val="superscript"/>
        <sz val="12"/>
        <color indexed="8"/>
        <rFont val="Calibri"/>
        <family val="2"/>
      </rPr>
      <t>st</t>
    </r>
    <r>
      <rPr>
        <sz val="12"/>
        <color indexed="8"/>
        <rFont val="Calibri"/>
        <family val="2"/>
      </rPr>
      <t xml:space="preserve"> Semester Amount Over Budget Limitation.  Remember we pay the lesser of the budgeted amount or actual claims.  </t>
    </r>
  </si>
  <si>
    <t xml:space="preserve">                  If the claims are higher than the budget, we’ll pay off the budgeted amount.</t>
  </si>
  <si>
    <r>
      <t>·</t>
    </r>
    <r>
      <rPr>
        <sz val="7"/>
        <color indexed="8"/>
        <rFont val="Times New Roman"/>
        <family val="1"/>
      </rPr>
      <t xml:space="preserve">         </t>
    </r>
    <r>
      <rPr>
        <sz val="12"/>
        <color indexed="8"/>
        <rFont val="Calibri"/>
        <family val="2"/>
      </rPr>
      <t>1</t>
    </r>
    <r>
      <rPr>
        <vertAlign val="superscript"/>
        <sz val="12"/>
        <color indexed="8"/>
        <rFont val="Calibri"/>
        <family val="2"/>
      </rPr>
      <t>st</t>
    </r>
    <r>
      <rPr>
        <sz val="12"/>
        <color indexed="8"/>
        <rFont val="Calibri"/>
        <family val="2"/>
      </rPr>
      <t xml:space="preserve"> Semester Prior Year Adjustments.  </t>
    </r>
  </si>
  <si>
    <r>
      <t xml:space="preserve">     ·</t>
    </r>
    <r>
      <rPr>
        <sz val="7"/>
        <color indexed="8"/>
        <rFont val="Times New Roman"/>
        <family val="1"/>
      </rPr>
      <t xml:space="preserve">         </t>
    </r>
    <r>
      <rPr>
        <sz val="12"/>
        <color indexed="8"/>
        <rFont val="Calibri"/>
        <family val="2"/>
      </rPr>
      <t xml:space="preserve">If it is a joint district, then the percent equals:  County requirement from the 10-A divided by total County requirement on budget.  </t>
    </r>
  </si>
  <si>
    <r>
      <t xml:space="preserve">     ·</t>
    </r>
    <r>
      <rPr>
        <sz val="7"/>
        <color indexed="8"/>
        <rFont val="Times New Roman"/>
        <family val="1"/>
      </rPr>
      <t xml:space="preserve">         </t>
    </r>
    <r>
      <rPr>
        <sz val="12"/>
        <color indexed="8"/>
        <rFont val="Calibri"/>
        <family val="2"/>
      </rPr>
      <t>If not a joint district, percent is 100% or 1 (entire county requirement on the budget).</t>
    </r>
  </si>
  <si>
    <r>
      <t>§</t>
    </r>
    <r>
      <rPr>
        <sz val="7"/>
        <color indexed="8"/>
        <rFont val="Times New Roman"/>
        <family val="1"/>
      </rPr>
      <t xml:space="preserve">  </t>
    </r>
    <r>
      <rPr>
        <sz val="12"/>
        <color indexed="8"/>
        <rFont val="Calibri"/>
        <family val="2"/>
      </rPr>
      <t>2</t>
    </r>
    <r>
      <rPr>
        <vertAlign val="superscript"/>
        <sz val="12"/>
        <color indexed="8"/>
        <rFont val="Calibri"/>
        <family val="2"/>
      </rPr>
      <t>nd</t>
    </r>
    <r>
      <rPr>
        <sz val="12"/>
        <color indexed="8"/>
        <rFont val="Calibri"/>
        <family val="2"/>
      </rPr>
      <t xml:space="preserve"> Semester Entitlement</t>
    </r>
  </si>
  <si>
    <r>
      <t>§</t>
    </r>
    <r>
      <rPr>
        <sz val="7"/>
        <color indexed="8"/>
        <rFont val="Times New Roman"/>
        <family val="1"/>
      </rPr>
      <t xml:space="preserve">  </t>
    </r>
    <r>
      <rPr>
        <sz val="12"/>
        <color indexed="8"/>
        <rFont val="Calibri"/>
        <family val="2"/>
      </rPr>
      <t>2</t>
    </r>
    <r>
      <rPr>
        <vertAlign val="superscript"/>
        <sz val="12"/>
        <color indexed="8"/>
        <rFont val="Calibri"/>
        <family val="2"/>
      </rPr>
      <t>nd</t>
    </r>
    <r>
      <rPr>
        <sz val="12"/>
        <color indexed="8"/>
        <rFont val="Calibri"/>
        <family val="2"/>
      </rPr>
      <t xml:space="preserve"> Semester Amount Over Budget Limitation</t>
    </r>
  </si>
  <si>
    <r>
      <t>§</t>
    </r>
    <r>
      <rPr>
        <sz val="7"/>
        <color indexed="8"/>
        <rFont val="Times New Roman"/>
        <family val="1"/>
      </rPr>
      <t xml:space="preserve">  </t>
    </r>
    <r>
      <rPr>
        <sz val="12"/>
        <color indexed="8"/>
        <rFont val="Calibri"/>
        <family val="2"/>
      </rPr>
      <t>2</t>
    </r>
    <r>
      <rPr>
        <vertAlign val="superscript"/>
        <sz val="12"/>
        <color indexed="8"/>
        <rFont val="Calibri"/>
        <family val="2"/>
      </rPr>
      <t>nd</t>
    </r>
    <r>
      <rPr>
        <sz val="12"/>
        <color indexed="8"/>
        <rFont val="Calibri"/>
        <family val="2"/>
      </rPr>
      <t xml:space="preserve"> Semester Prior Year Adjustments</t>
    </r>
  </si>
  <si>
    <t xml:space="preserve">  plus budget amendments, less amount over budget, plus or minus any prior year adjustments, times the county % in column 3</t>
  </si>
  <si>
    <t xml:space="preserve">  (blue field).  Only the cash balance available should be distributed.  The calculation limits the total appropriation to the cash balance.  </t>
  </si>
  <si>
    <t xml:space="preserve">  Each district will receive their proportionate share of the cash balance.  </t>
  </si>
  <si>
    <r>
      <t xml:space="preserve">  is approved and processed after the 1</t>
    </r>
    <r>
      <rPr>
        <vertAlign val="superscript"/>
        <sz val="12"/>
        <color indexed="8"/>
        <rFont val="Calibri"/>
        <family val="2"/>
      </rPr>
      <t>st</t>
    </r>
    <r>
      <rPr>
        <sz val="12"/>
        <color indexed="8"/>
        <rFont val="Calibri"/>
        <family val="2"/>
      </rPr>
      <t xml:space="preserve"> semester distribution is made, the amount will be included in the “still owing” calculation.</t>
    </r>
  </si>
  <si>
    <t xml:space="preserve">  the distribution, the amount still owing (column 11) will be picked up in the second semester distribution.</t>
  </si>
  <si>
    <t xml:space="preserve">  budget, plus or minus any prior year adjustments, times the county % in column 3</t>
  </si>
  <si>
    <t xml:space="preserve">   calculation is slightly different than the 1st semester because we have to take into account any amount still owing.</t>
  </si>
  <si>
    <r>
      <t>§</t>
    </r>
    <r>
      <rPr>
        <sz val="7"/>
        <color indexed="8"/>
        <rFont val="Times New Roman"/>
        <family val="1"/>
      </rPr>
      <t xml:space="preserve">  </t>
    </r>
    <r>
      <rPr>
        <sz val="12"/>
        <color indexed="8"/>
        <rFont val="Calibri"/>
        <family val="2"/>
      </rPr>
      <t>You will report this shortfall on the FP-10A</t>
    </r>
  </si>
  <si>
    <r>
      <t>§</t>
    </r>
    <r>
      <rPr>
        <sz val="7"/>
        <color indexed="8"/>
        <rFont val="Times New Roman"/>
        <family val="1"/>
      </rPr>
      <t xml:space="preserve">  </t>
    </r>
    <r>
      <rPr>
        <sz val="12"/>
        <color indexed="8"/>
        <rFont val="Calibri"/>
        <family val="2"/>
      </rPr>
      <t>Should distribute the “still owing” amount as soon as cash balances allow.</t>
    </r>
  </si>
  <si>
    <t>This spreadsheet is provided to assist counties with calculations for distributing the county transportation reimbursements to schools.  Please note that certain data needed to calculate the exact distribution must be provided and entered by the county, and as such, the amounts generated on this spreadsheet should not be considered certifiable information from the Office of Public Instruction.</t>
  </si>
  <si>
    <t>Geraldine K-12</t>
  </si>
  <si>
    <t xml:space="preserve">Total School System Fund 7820 March 31 Cash Balance </t>
  </si>
  <si>
    <t xml:space="preserve">Total School System Fund 7820 June 30 Cash Balance </t>
  </si>
  <si>
    <t>% distributed to Elem</t>
  </si>
  <si>
    <t>% distributed to HS</t>
  </si>
  <si>
    <t xml:space="preserve">Elem share of March 31 Cash Balance </t>
  </si>
  <si>
    <t xml:space="preserve">Elem share of June 30 Cash Balance </t>
  </si>
  <si>
    <t xml:space="preserve">HS share of March 31 Cash Balance </t>
  </si>
  <si>
    <t xml:space="preserve">HS share of June 30 Cash Balance </t>
  </si>
  <si>
    <t>Location: G:\COUNTY\CountyTransportationDistribution\FY20XX</t>
  </si>
  <si>
    <t>Big Sky School K-12</t>
  </si>
  <si>
    <t>Hot Springs K-12</t>
  </si>
  <si>
    <t>Geraldine K-12 Schools</t>
  </si>
  <si>
    <t>Hot Springs K-12 Schools</t>
  </si>
  <si>
    <t>Highwood K-12</t>
  </si>
  <si>
    <t>Highwood K-12 Schools</t>
  </si>
  <si>
    <t>9801</t>
  </si>
  <si>
    <t>Roose-Valley Sp Ed Coop</t>
  </si>
  <si>
    <t>Testing Guide:</t>
  </si>
  <si>
    <t>1.  Be certain the correct Adjustment codes are getting included/excluded (see header on Drop Data Here Tab and ask Kathleen)</t>
  </si>
  <si>
    <t>2.  Check to be certain attached/abandon LE's are excluded.</t>
  </si>
  <si>
    <t xml:space="preserve">3.  Pivot the ratios (to LE) on the Drop Data Here tab to assure they are either 1 or 0. If otherwise adjust the FP_10a amounts. </t>
  </si>
  <si>
    <t>Flathead Special Ed. Coop.</t>
  </si>
  <si>
    <t>White Sulphur Spgs K-12</t>
  </si>
  <si>
    <t>AdjustmentAmount</t>
  </si>
  <si>
    <t>9871</t>
  </si>
  <si>
    <t>Chouteau Co Joint Service</t>
  </si>
  <si>
    <t>Big Sandy K-12</t>
  </si>
  <si>
    <t>Sum of Ratio of Requirement to Bud 2220</t>
  </si>
  <si>
    <t>Total</t>
  </si>
  <si>
    <t>zip the formulas down to ensure there are no NA#'s</t>
  </si>
  <si>
    <r>
      <t>2.</t>
    </r>
    <r>
      <rPr>
        <sz val="7"/>
        <color indexed="8"/>
        <rFont val="Times New Roman"/>
        <family val="1"/>
      </rPr>
      <t xml:space="preserve">      </t>
    </r>
    <r>
      <rPr>
        <sz val="12"/>
        <color indexed="10"/>
        <rFont val="Calibri"/>
        <family val="2"/>
      </rPr>
      <t xml:space="preserve">(columns D &amp; E) </t>
    </r>
    <r>
      <rPr>
        <sz val="12"/>
        <color indexed="8"/>
        <rFont val="Calibri"/>
        <family val="2"/>
      </rPr>
      <t xml:space="preserve">Districts should pre-fill, both located and non-located </t>
    </r>
  </si>
  <si>
    <r>
      <t>3.</t>
    </r>
    <r>
      <rPr>
        <sz val="7"/>
        <color indexed="8"/>
        <rFont val="Times New Roman"/>
        <family val="1"/>
      </rPr>
      <t xml:space="preserve">      </t>
    </r>
    <r>
      <rPr>
        <sz val="12"/>
        <color indexed="10"/>
        <rFont val="Calibri"/>
        <family val="2"/>
      </rPr>
      <t xml:space="preserve">(column F) </t>
    </r>
    <r>
      <rPr>
        <sz val="12"/>
        <color indexed="8"/>
        <rFont val="Calibri"/>
        <family val="2"/>
      </rPr>
      <t>Percent of County Requirement is calculated.</t>
    </r>
  </si>
  <si>
    <r>
      <t>4.</t>
    </r>
    <r>
      <rPr>
        <sz val="7"/>
        <color indexed="8"/>
        <rFont val="Times New Roman"/>
        <family val="1"/>
      </rPr>
      <t xml:space="preserve">      </t>
    </r>
    <r>
      <rPr>
        <sz val="12"/>
        <color indexed="10"/>
        <rFont val="Calibri"/>
        <family val="2"/>
      </rPr>
      <t xml:space="preserve"> (column G) </t>
    </r>
    <r>
      <rPr>
        <sz val="12"/>
        <color indexed="8"/>
        <rFont val="Calibri"/>
        <family val="2"/>
      </rPr>
      <t>County Requirement will pre-fill what was reported on the FP-10A</t>
    </r>
  </si>
  <si>
    <r>
      <t>5.</t>
    </r>
    <r>
      <rPr>
        <sz val="7"/>
        <color indexed="8"/>
        <rFont val="Times New Roman"/>
        <family val="1"/>
      </rPr>
      <t xml:space="preserve">       </t>
    </r>
    <r>
      <rPr>
        <sz val="11"/>
        <color indexed="10"/>
        <rFont val="Calibri"/>
        <family val="2"/>
      </rPr>
      <t>(</t>
    </r>
    <r>
      <rPr>
        <sz val="12"/>
        <color indexed="10"/>
        <rFont val="Calibri"/>
        <family val="2"/>
      </rPr>
      <t xml:space="preserve">column H-J) </t>
    </r>
    <r>
      <rPr>
        <sz val="12"/>
        <color indexed="8"/>
        <rFont val="Calibri"/>
        <family val="2"/>
      </rPr>
      <t>The next three columns come directly from the Transportation Program.</t>
    </r>
  </si>
  <si>
    <r>
      <t>6.</t>
    </r>
    <r>
      <rPr>
        <sz val="7"/>
        <color indexed="8"/>
        <rFont val="Times New Roman"/>
        <family val="1"/>
      </rPr>
      <t xml:space="preserve">      </t>
    </r>
    <r>
      <rPr>
        <sz val="12"/>
        <color indexed="10"/>
        <rFont val="Calibri"/>
        <family val="2"/>
      </rPr>
      <t xml:space="preserve">(column L) </t>
    </r>
    <r>
      <rPr>
        <sz val="12"/>
        <color indexed="8"/>
        <rFont val="Calibri"/>
        <family val="2"/>
      </rPr>
      <t xml:space="preserve">First Semester Adjusted County Semester Entitlement is a calculated field and equals the county entitlement, </t>
    </r>
  </si>
  <si>
    <r>
      <t>7.</t>
    </r>
    <r>
      <rPr>
        <sz val="7"/>
        <color indexed="8"/>
        <rFont val="Times New Roman"/>
        <family val="1"/>
      </rPr>
      <t xml:space="preserve">      </t>
    </r>
    <r>
      <rPr>
        <sz val="12"/>
        <color indexed="10"/>
        <rFont val="Calibri"/>
        <family val="2"/>
      </rPr>
      <t xml:space="preserve">(column M) </t>
    </r>
    <r>
      <rPr>
        <sz val="12"/>
        <color indexed="8"/>
        <rFont val="Calibri"/>
        <family val="2"/>
      </rPr>
      <t xml:space="preserve">First Semester District Appropriation is a calculated field.  This field will remain at zero until a cash balance is entered </t>
    </r>
  </si>
  <si>
    <r>
      <t>8.</t>
    </r>
    <r>
      <rPr>
        <sz val="7"/>
        <color indexed="8"/>
        <rFont val="Times New Roman"/>
        <family val="1"/>
      </rPr>
      <t xml:space="preserve">      </t>
    </r>
    <r>
      <rPr>
        <sz val="12"/>
        <color indexed="10"/>
        <rFont val="Calibri"/>
        <family val="2"/>
      </rPr>
      <t xml:space="preserve">(column N)  </t>
    </r>
    <r>
      <rPr>
        <sz val="12"/>
        <color indexed="8"/>
        <rFont val="Calibri"/>
        <family val="2"/>
      </rPr>
      <t>Enter the actual distributions made for the 1</t>
    </r>
    <r>
      <rPr>
        <vertAlign val="superscript"/>
        <sz val="12"/>
        <color indexed="8"/>
        <rFont val="Calibri"/>
        <family val="2"/>
      </rPr>
      <t>st</t>
    </r>
    <r>
      <rPr>
        <sz val="12"/>
        <color indexed="8"/>
        <rFont val="Calibri"/>
        <family val="2"/>
      </rPr>
      <t xml:space="preserve"> semester.  If a change (budget amendment or adjustment) </t>
    </r>
  </si>
  <si>
    <r>
      <t>9.</t>
    </r>
    <r>
      <rPr>
        <sz val="7"/>
        <color indexed="8"/>
        <rFont val="Times New Roman"/>
        <family val="1"/>
      </rPr>
      <t xml:space="preserve">      </t>
    </r>
    <r>
      <rPr>
        <sz val="12"/>
        <color indexed="10"/>
        <rFont val="Calibri"/>
        <family val="2"/>
      </rPr>
      <t>(column O)</t>
    </r>
    <r>
      <rPr>
        <sz val="12"/>
        <color indexed="8"/>
        <rFont val="Calibri"/>
        <family val="2"/>
      </rPr>
      <t xml:space="preserve"> If the ending cash balance is not sufficient to pay the full entitlement or a change is processed after </t>
    </r>
  </si>
  <si>
    <r>
      <t>10.</t>
    </r>
    <r>
      <rPr>
        <sz val="7"/>
        <color indexed="8"/>
        <rFont val="Times New Roman"/>
        <family val="1"/>
      </rPr>
      <t>  </t>
    </r>
    <r>
      <rPr>
        <sz val="12"/>
        <color indexed="10"/>
        <rFont val="Calibri"/>
        <family val="2"/>
      </rPr>
      <t xml:space="preserve">(column P-R)  </t>
    </r>
    <r>
      <rPr>
        <sz val="12"/>
        <color indexed="8"/>
        <rFont val="Calibri"/>
        <family val="2"/>
      </rPr>
      <t>Again the next three columns come from the transportation program</t>
    </r>
  </si>
  <si>
    <r>
      <t>11.</t>
    </r>
    <r>
      <rPr>
        <sz val="7"/>
        <color indexed="8"/>
        <rFont val="Times New Roman"/>
        <family val="1"/>
      </rPr>
      <t xml:space="preserve">   </t>
    </r>
    <r>
      <rPr>
        <sz val="12"/>
        <color indexed="10"/>
        <rFont val="Calibri"/>
        <family val="2"/>
      </rPr>
      <t xml:space="preserve">(column S)  </t>
    </r>
    <r>
      <rPr>
        <sz val="12"/>
        <color indexed="8"/>
        <rFont val="Calibri"/>
        <family val="2"/>
      </rPr>
      <t>2</t>
    </r>
    <r>
      <rPr>
        <vertAlign val="superscript"/>
        <sz val="12"/>
        <color indexed="8"/>
        <rFont val="Calibri"/>
        <family val="2"/>
      </rPr>
      <t>nd</t>
    </r>
    <r>
      <rPr>
        <sz val="12"/>
        <color indexed="8"/>
        <rFont val="Calibri"/>
        <family val="2"/>
      </rPr>
      <t xml:space="preserve"> Semester Adjusted County Semester Entitlement is calculated as follows:  county entitlement, less amount over </t>
    </r>
  </si>
  <si>
    <r>
      <t>12.</t>
    </r>
    <r>
      <rPr>
        <sz val="7"/>
        <color indexed="8"/>
        <rFont val="Times New Roman"/>
        <family val="1"/>
      </rPr>
      <t xml:space="preserve">   </t>
    </r>
    <r>
      <rPr>
        <sz val="12"/>
        <color indexed="10"/>
        <rFont val="Calibri"/>
        <family val="2"/>
      </rPr>
      <t xml:space="preserve">(column T) </t>
    </r>
    <r>
      <rPr>
        <sz val="12"/>
        <color indexed="8"/>
        <rFont val="Calibri"/>
        <family val="2"/>
      </rPr>
      <t xml:space="preserve">2nd Semester District Appropriation is calculated, and again, will remain zero until you enter a cash balance.  The </t>
    </r>
  </si>
  <si>
    <r>
      <t>13.</t>
    </r>
    <r>
      <rPr>
        <sz val="7"/>
        <color indexed="8"/>
        <rFont val="Times New Roman"/>
        <family val="1"/>
      </rPr>
      <t xml:space="preserve">   </t>
    </r>
    <r>
      <rPr>
        <sz val="12"/>
        <color indexed="10"/>
        <rFont val="Calibri"/>
        <family val="2"/>
      </rPr>
      <t xml:space="preserve">(column U) </t>
    </r>
    <r>
      <rPr>
        <sz val="12"/>
        <color indexed="8"/>
        <rFont val="Calibri"/>
        <family val="2"/>
      </rPr>
      <t>The Total Appropriation is the total amount distributed to each district</t>
    </r>
  </si>
  <si>
    <r>
      <t>14.</t>
    </r>
    <r>
      <rPr>
        <sz val="7"/>
        <color indexed="8"/>
        <rFont val="Times New Roman"/>
        <family val="1"/>
      </rPr>
      <t xml:space="preserve">   </t>
    </r>
    <r>
      <rPr>
        <sz val="12"/>
        <color indexed="10"/>
        <rFont val="Calibri"/>
        <family val="2"/>
      </rPr>
      <t xml:space="preserve">(column V)  </t>
    </r>
    <r>
      <rPr>
        <sz val="12"/>
        <color indexed="8"/>
        <rFont val="Calibri"/>
        <family val="2"/>
      </rPr>
      <t xml:space="preserve">If there was not enough cash to pay the entire obligation, this is the amount still owing to each district.  </t>
    </r>
  </si>
  <si>
    <t>9702</t>
  </si>
  <si>
    <t>Sanders County Ed ServicesCoop</t>
  </si>
  <si>
    <t>(Multiple Items)</t>
  </si>
  <si>
    <t>(a) Transportation Program:  Views / State Reim Ent Data</t>
  </si>
  <si>
    <t>(b) tblPayPaymentAdjustments  Tran* Adjustment Type P* and No PNE-07</t>
  </si>
  <si>
    <t>( c ) tblCoFP10aNetRequirements</t>
  </si>
  <si>
    <t>(d) tblBud Budget Code 2220 fund 10</t>
  </si>
  <si>
    <t>( e ) Hand copy data here from Trans Program on the web / Reports / OPI / Bud Amendments</t>
  </si>
  <si>
    <t>Donell Rosenthal</t>
  </si>
  <si>
    <t>drosenthal@mt.gov</t>
  </si>
  <si>
    <t>or (406) 444-3024</t>
  </si>
  <si>
    <t>Paul Taylor</t>
  </si>
  <si>
    <t>Plains K-12</t>
  </si>
  <si>
    <t>REVISED COLUMNS</t>
  </si>
  <si>
    <t>Make a query for the CY that is vwtblPayPaymentAdjustments  Trans* Adjustment Type P* you'll want to crosstab it to get the semesters to separate</t>
  </si>
  <si>
    <t>County Reimbursement1</t>
  </si>
  <si>
    <t>County Reimbursement2</t>
  </si>
  <si>
    <t>County Over Budget Limitation1</t>
  </si>
  <si>
    <t>County Over Budget Limitation2</t>
  </si>
  <si>
    <t>Co Name</t>
  </si>
  <si>
    <t>Le Name</t>
  </si>
  <si>
    <t>State FY</t>
  </si>
  <si>
    <t>kludwig@mt.gov</t>
  </si>
  <si>
    <t>or (406) 444-0783</t>
  </si>
  <si>
    <t>PNE-02</t>
  </si>
  <si>
    <t>Keri Ludwig</t>
  </si>
  <si>
    <t>FY2019</t>
  </si>
  <si>
    <t>1240</t>
  </si>
  <si>
    <t>East Helena K-12</t>
  </si>
  <si>
    <t>1241</t>
  </si>
  <si>
    <t>Lockwood K-12</t>
  </si>
  <si>
    <t>Big Sandy K-12 Schools</t>
  </si>
  <si>
    <t>Plains K-12 Schools</t>
  </si>
  <si>
    <t>SumOfTransportationNetRequirement</t>
  </si>
  <si>
    <t>9696</t>
  </si>
  <si>
    <t>Gallatin/Madison Coop</t>
  </si>
  <si>
    <t>9690</t>
  </si>
  <si>
    <t>Bitterroot Valley Coop</t>
  </si>
  <si>
    <t>SumOfAmount</t>
  </si>
  <si>
    <t>Version0     06/17/2019</t>
  </si>
  <si>
    <t>PNE-05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</si>
</sst>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43" formatCode="_(* #,##0.00_);_(* \(#,##0.00\);_(* &quot;-&quot;??_);_(@_)"/>
    <numFmt numFmtId="164" formatCode="General_)"/>
    <numFmt numFmtId="167" formatCode="0.0000"/>
    <numFmt numFmtId="169" formatCode="0.00000"/>
    <numFmt numFmtId="190" formatCode="_(* #,##0.00000_);_(* \(#,##0.00000\);_(* &quot;-&quot;??_);_(@_)"/>
    <numFmt numFmtId="194" formatCode="_(* #,##0.000000000_);_(* \(#,##0.000000000\);_(* &quot;-&quot;??_);_(@_)"/>
    <numFmt numFmtId="195" formatCode="0.0"/>
    <numFmt numFmtId="196" formatCode="[$-10409]#,##0.00"/>
  </numFmts>
  <fonts count="55" x14ac:knownFonts="1">
    <font>
      <sz val="11"/>
      <color theme="1"/>
      <name val="Calibri"/>
      <family val="2"/>
      <scheme val="minor"/>
    </font>
    <font>
      <sz val="11"/>
      <color indexed="8"/>
      <name val="Calibri"/>
      <family val="2"/>
    </font>
    <font>
      <sz val="10"/>
      <name val="Courier"/>
      <family val="3"/>
    </font>
    <font>
      <sz val="10"/>
      <color indexed="8"/>
      <name val="Arial"/>
      <family val="2"/>
    </font>
    <font>
      <b/>
      <sz val="9"/>
      <name val="Arial"/>
      <family val="2"/>
    </font>
    <font>
      <b/>
      <i/>
      <sz val="9"/>
      <name val="Arial"/>
      <family val="2"/>
    </font>
    <font>
      <sz val="10"/>
      <name val="Courier"/>
      <family val="3"/>
    </font>
    <font>
      <sz val="10"/>
      <color indexed="8"/>
      <name val="Arial"/>
      <family val="2"/>
    </font>
    <font>
      <sz val="11"/>
      <color indexed="10"/>
      <name val="Calibri"/>
      <family val="2"/>
    </font>
    <font>
      <sz val="12"/>
      <color indexed="8"/>
      <name val="Calibri"/>
      <family val="2"/>
    </font>
    <font>
      <sz val="7"/>
      <color indexed="8"/>
      <name val="Times New Roman"/>
      <family val="1"/>
    </font>
    <font>
      <sz val="12"/>
      <color indexed="10"/>
      <name val="Calibri"/>
      <family val="2"/>
    </font>
    <font>
      <vertAlign val="superscript"/>
      <sz val="12"/>
      <color indexed="8"/>
      <name val="Calibri"/>
      <family val="2"/>
    </font>
    <font>
      <sz val="10"/>
      <color indexed="8"/>
      <name val="Arial"/>
      <family val="2"/>
    </font>
    <font>
      <sz val="11"/>
      <color indexed="8"/>
      <name val="Calibri"/>
      <family val="2"/>
    </font>
    <font>
      <sz val="9"/>
      <color indexed="81"/>
      <name val="Tahoma"/>
      <family val="2"/>
    </font>
    <font>
      <b/>
      <sz val="9"/>
      <color indexed="81"/>
      <name val="Tahoma"/>
      <family val="2"/>
    </font>
    <font>
      <b/>
      <sz val="9"/>
      <color indexed="81"/>
      <name val="Tahoma"/>
      <family val="2"/>
    </font>
    <font>
      <sz val="10"/>
      <name val="Arial"/>
      <family val="2"/>
    </font>
    <font>
      <sz val="10"/>
      <color indexed="8"/>
      <name val="Arial"/>
      <charset val="1"/>
    </font>
    <font>
      <sz val="10"/>
      <color indexed="8"/>
      <name val="Segoe UI"/>
      <charset val="1"/>
    </font>
    <font>
      <b/>
      <sz val="10"/>
      <color indexed="8"/>
      <name val="Segoe UI"/>
      <family val="2"/>
    </font>
    <font>
      <b/>
      <sz val="10"/>
      <color indexed="8"/>
      <name val="Arial"/>
      <family val="2"/>
    </font>
    <font>
      <sz val="10"/>
      <color indexed="8"/>
      <name val="Arial"/>
    </font>
    <font>
      <sz val="11"/>
      <color indexed="8"/>
      <name val="Calibri"/>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color theme="1"/>
      <name val="Arial"/>
      <family val="2"/>
    </font>
    <font>
      <sz val="16"/>
      <color theme="1"/>
      <name val="Arial"/>
      <family val="2"/>
    </font>
    <font>
      <sz val="20"/>
      <color theme="1"/>
      <name val="Arial"/>
      <family val="2"/>
    </font>
    <font>
      <sz val="9"/>
      <color theme="1"/>
      <name val="Arial"/>
      <family val="2"/>
    </font>
    <font>
      <b/>
      <sz val="9"/>
      <color theme="1"/>
      <name val="Arial"/>
      <family val="2"/>
    </font>
    <font>
      <sz val="24"/>
      <color theme="1"/>
      <name val="Arial"/>
      <family val="2"/>
    </font>
    <font>
      <sz val="12"/>
      <color theme="1"/>
      <name val="Calibri"/>
      <family val="2"/>
      <scheme val="minor"/>
    </font>
    <font>
      <sz val="12"/>
      <color theme="1"/>
      <name val="Symbol"/>
      <family val="1"/>
      <charset val="2"/>
    </font>
    <font>
      <sz val="12"/>
      <color theme="1"/>
      <name val="Wingdings"/>
      <charset val="2"/>
    </font>
    <font>
      <sz val="8"/>
      <color theme="1"/>
      <name val="Arial"/>
      <family val="2"/>
    </font>
    <font>
      <sz val="10"/>
      <color rgb="FF1F497D"/>
      <name val="Calibri"/>
      <family val="2"/>
      <scheme val="minor"/>
    </font>
    <font>
      <sz val="10"/>
      <color theme="1"/>
      <name val="Calibri"/>
      <family val="2"/>
      <scheme val="minor"/>
    </font>
  </fonts>
  <fills count="47">
    <fill>
      <patternFill patternType="none"/>
    </fill>
    <fill>
      <patternFill patternType="gray125"/>
    </fill>
    <fill>
      <patternFill patternType="solid">
        <fgColor indexed="22"/>
        <bgColor indexed="0"/>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rgb="FFFFFF99"/>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rgb="FFEAF1FA"/>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2" tint="-9.9978637043366805E-2"/>
        <bgColor indexed="64"/>
      </patternFill>
    </fill>
  </fills>
  <borders count="22">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double">
        <color indexed="64"/>
      </bottom>
      <diagonal/>
    </border>
    <border>
      <left style="thin">
        <color indexed="22"/>
      </left>
      <right style="thin">
        <color indexed="22"/>
      </right>
      <top style="thin">
        <color indexed="22"/>
      </top>
      <bottom/>
      <diagonal/>
    </border>
    <border>
      <left style="thin">
        <color indexed="22"/>
      </left>
      <right style="thin">
        <color indexed="22"/>
      </right>
      <top/>
      <bottom style="thin">
        <color indexed="22"/>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style="thin">
        <color rgb="FF999999"/>
      </right>
      <top style="thin">
        <color rgb="FF999999"/>
      </top>
      <bottom style="thin">
        <color rgb="FF999999"/>
      </bottom>
      <diagonal/>
    </border>
    <border>
      <left style="thin">
        <color rgb="FF999999"/>
      </left>
      <right/>
      <top style="thin">
        <color rgb="FF999999"/>
      </top>
      <bottom/>
      <diagonal/>
    </border>
    <border>
      <left style="thin">
        <color indexed="65"/>
      </left>
      <right/>
      <top style="thin">
        <color rgb="FF999999"/>
      </top>
      <bottom/>
      <diagonal/>
    </border>
    <border>
      <left style="thin">
        <color rgb="FF999999"/>
      </left>
      <right style="thin">
        <color rgb="FF999999"/>
      </right>
      <top style="thin">
        <color rgb="FF999999"/>
      </top>
      <bottom/>
      <diagonal/>
    </border>
    <border>
      <left style="thin">
        <color rgb="FF999999"/>
      </left>
      <right/>
      <top style="thin">
        <color rgb="FF999999"/>
      </top>
      <bottom style="thin">
        <color rgb="FF999999"/>
      </bottom>
      <diagonal/>
    </border>
  </borders>
  <cellStyleXfs count="57">
    <xf numFmtId="0" fontId="0" fillId="0" borderId="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27" fillId="27" borderId="0" applyNumberFormat="0" applyBorder="0" applyAlignment="0" applyProtection="0"/>
    <xf numFmtId="0" fontId="28" fillId="28" borderId="8" applyNumberFormat="0" applyAlignment="0" applyProtection="0"/>
    <xf numFmtId="0" fontId="29" fillId="29" borderId="9" applyNumberFormat="0" applyAlignment="0" applyProtection="0"/>
    <xf numFmtId="43" fontId="25" fillId="0" borderId="0" applyFont="0" applyFill="0" applyBorder="0" applyAlignment="0" applyProtection="0"/>
    <xf numFmtId="44" fontId="25" fillId="0" borderId="0" applyFont="0" applyFill="0" applyBorder="0" applyAlignment="0" applyProtection="0"/>
    <xf numFmtId="0" fontId="30" fillId="0" borderId="0" applyNumberFormat="0" applyFill="0" applyBorder="0" applyAlignment="0" applyProtection="0"/>
    <xf numFmtId="0" fontId="31" fillId="30" borderId="0" applyNumberFormat="0" applyBorder="0" applyAlignment="0" applyProtection="0"/>
    <xf numFmtId="0" fontId="32" fillId="0" borderId="10" applyNumberFormat="0" applyFill="0" applyAlignment="0" applyProtection="0"/>
    <xf numFmtId="0" fontId="33" fillId="0" borderId="11" applyNumberFormat="0" applyFill="0" applyAlignment="0" applyProtection="0"/>
    <xf numFmtId="0" fontId="34" fillId="0" borderId="12" applyNumberFormat="0" applyFill="0" applyAlignment="0" applyProtection="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6" fillId="31" borderId="8" applyNumberFormat="0" applyAlignment="0" applyProtection="0"/>
    <xf numFmtId="0" fontId="37" fillId="0" borderId="13" applyNumberFormat="0" applyFill="0" applyAlignment="0" applyProtection="0"/>
    <xf numFmtId="0" fontId="38" fillId="32" borderId="0" applyNumberFormat="0" applyBorder="0" applyAlignment="0" applyProtection="0"/>
    <xf numFmtId="164" fontId="2" fillId="0" borderId="0"/>
    <xf numFmtId="164" fontId="6" fillId="0" borderId="0"/>
    <xf numFmtId="164" fontId="2" fillId="0" borderId="0"/>
    <xf numFmtId="0" fontId="18" fillId="0" borderId="0"/>
    <xf numFmtId="0" fontId="3" fillId="0" borderId="0"/>
    <xf numFmtId="0" fontId="3" fillId="0" borderId="0"/>
    <xf numFmtId="0" fontId="7" fillId="0" borderId="0"/>
    <xf numFmtId="0" fontId="13" fillId="0" borderId="0"/>
    <xf numFmtId="0" fontId="23" fillId="0" borderId="0"/>
    <xf numFmtId="0" fontId="3" fillId="0" borderId="0"/>
    <xf numFmtId="0" fontId="3" fillId="0" borderId="0"/>
    <xf numFmtId="0" fontId="25" fillId="33" borderId="14" applyNumberFormat="0" applyFont="0" applyAlignment="0" applyProtection="0"/>
    <xf numFmtId="0" fontId="39" fillId="28" borderId="15" applyNumberFormat="0" applyAlignment="0" applyProtection="0"/>
    <xf numFmtId="9" fontId="25" fillId="0" borderId="0" applyFont="0" applyFill="0" applyBorder="0" applyAlignment="0" applyProtection="0"/>
    <xf numFmtId="0" fontId="40" fillId="0" borderId="0" applyNumberFormat="0" applyFill="0" applyBorder="0" applyAlignment="0" applyProtection="0"/>
    <xf numFmtId="0" fontId="41" fillId="0" borderId="16" applyNumberFormat="0" applyFill="0" applyAlignment="0" applyProtection="0"/>
    <xf numFmtId="0" fontId="42" fillId="0" borderId="0" applyNumberFormat="0" applyFill="0" applyBorder="0" applyAlignment="0" applyProtection="0"/>
  </cellStyleXfs>
  <cellXfs count="154">
    <xf numFmtId="0" fontId="0" fillId="0" borderId="0" xfId="0"/>
    <xf numFmtId="0" fontId="0" fillId="0" borderId="0" xfId="0" applyAlignment="1">
      <alignment vertical="center"/>
    </xf>
    <xf numFmtId="0" fontId="0" fillId="0" borderId="0" xfId="0" applyBorder="1"/>
    <xf numFmtId="0" fontId="43" fillId="0" borderId="0" xfId="0" applyFont="1"/>
    <xf numFmtId="0" fontId="44" fillId="0" borderId="0" xfId="0" applyFont="1"/>
    <xf numFmtId="0" fontId="45" fillId="0" borderId="0" xfId="0" applyFont="1" applyAlignment="1">
      <alignment horizontal="right"/>
    </xf>
    <xf numFmtId="0" fontId="0" fillId="34" borderId="0" xfId="0" applyFill="1" applyAlignment="1">
      <alignment vertical="center"/>
    </xf>
    <xf numFmtId="0" fontId="46" fillId="0" borderId="0" xfId="0" applyFont="1"/>
    <xf numFmtId="0" fontId="47" fillId="35" borderId="0" xfId="0" applyFont="1" applyFill="1"/>
    <xf numFmtId="0" fontId="46" fillId="35" borderId="0" xfId="0" applyFont="1" applyFill="1"/>
    <xf numFmtId="164" fontId="4" fillId="36" borderId="2" xfId="40" applyFont="1" applyFill="1" applyBorder="1" applyAlignment="1" applyProtection="1">
      <alignment horizontal="center" vertical="center" wrapText="1"/>
    </xf>
    <xf numFmtId="0" fontId="46" fillId="0" borderId="0" xfId="0" quotePrefix="1" applyFont="1"/>
    <xf numFmtId="0" fontId="3" fillId="2" borderId="3" xfId="44" applyFont="1" applyFill="1" applyBorder="1" applyAlignment="1">
      <alignment horizontal="center" vertical="center"/>
    </xf>
    <xf numFmtId="0" fontId="0" fillId="34" borderId="0" xfId="0" applyFill="1" applyAlignment="1">
      <alignment horizontal="center" vertical="center"/>
    </xf>
    <xf numFmtId="0" fontId="3" fillId="0" borderId="1" xfId="50" applyFont="1" applyFill="1" applyBorder="1" applyAlignment="1">
      <alignment wrapText="1"/>
    </xf>
    <xf numFmtId="0" fontId="3" fillId="0" borderId="1" xfId="50" applyFont="1" applyFill="1" applyBorder="1" applyAlignment="1">
      <alignment vertical="center" wrapText="1"/>
    </xf>
    <xf numFmtId="0" fontId="46" fillId="0" borderId="0" xfId="0" quotePrefix="1" applyFont="1" applyFill="1"/>
    <xf numFmtId="0" fontId="46" fillId="0" borderId="0" xfId="0" applyFont="1" applyFill="1"/>
    <xf numFmtId="0" fontId="46" fillId="0" borderId="4" xfId="0" applyFont="1" applyFill="1" applyBorder="1"/>
    <xf numFmtId="44" fontId="46" fillId="0" borderId="4" xfId="29" applyFont="1" applyFill="1" applyBorder="1"/>
    <xf numFmtId="0" fontId="46" fillId="0" borderId="0" xfId="0" applyFont="1" applyAlignment="1">
      <alignment horizontal="right"/>
    </xf>
    <xf numFmtId="43" fontId="46" fillId="37" borderId="0" xfId="28" applyFont="1" applyFill="1"/>
    <xf numFmtId="43" fontId="46" fillId="38" borderId="0" xfId="28" applyFont="1" applyFill="1"/>
    <xf numFmtId="164" fontId="4" fillId="39" borderId="2" xfId="40" applyFont="1" applyFill="1" applyBorder="1" applyAlignment="1" applyProtection="1">
      <alignment horizontal="center" vertical="center" wrapText="1"/>
    </xf>
    <xf numFmtId="0" fontId="46" fillId="0" borderId="0" xfId="0" applyFont="1" applyFill="1" applyAlignment="1">
      <alignment horizontal="right"/>
    </xf>
    <xf numFmtId="44" fontId="46" fillId="0" borderId="0" xfId="29" applyFont="1" applyFill="1" applyBorder="1"/>
    <xf numFmtId="0" fontId="48" fillId="0" borderId="0" xfId="0" applyFont="1"/>
    <xf numFmtId="0" fontId="48" fillId="0" borderId="0" xfId="0" applyFont="1" applyFill="1"/>
    <xf numFmtId="0" fontId="48" fillId="0" borderId="0" xfId="0" applyFont="1" applyAlignment="1">
      <alignment horizontal="right"/>
    </xf>
    <xf numFmtId="0" fontId="0" fillId="34" borderId="0" xfId="0" applyFill="1" applyAlignment="1">
      <alignment vertical="center" wrapText="1"/>
    </xf>
    <xf numFmtId="0" fontId="44" fillId="0" borderId="0" xfId="0" applyFont="1" applyAlignment="1">
      <alignment horizontal="right"/>
    </xf>
    <xf numFmtId="0" fontId="44" fillId="0" borderId="0" xfId="0" applyFont="1" applyAlignment="1">
      <alignment horizontal="center"/>
    </xf>
    <xf numFmtId="0" fontId="35" fillId="0" borderId="0" xfId="36" applyAlignment="1" applyProtection="1"/>
    <xf numFmtId="0" fontId="0" fillId="34" borderId="0" xfId="0" applyFill="1" applyBorder="1"/>
    <xf numFmtId="0" fontId="43" fillId="40" borderId="0" xfId="0" applyFont="1" applyFill="1" applyAlignment="1">
      <alignment horizontal="center" vertical="center"/>
    </xf>
    <xf numFmtId="0" fontId="43" fillId="38" borderId="0" xfId="0" quotePrefix="1" applyFont="1" applyFill="1" applyAlignment="1">
      <alignment horizontal="center" vertical="center"/>
    </xf>
    <xf numFmtId="0" fontId="43" fillId="37" borderId="0" xfId="0" quotePrefix="1" applyFont="1" applyFill="1" applyAlignment="1">
      <alignment horizontal="center" vertical="center"/>
    </xf>
    <xf numFmtId="22" fontId="46" fillId="0" borderId="0" xfId="0" applyNumberFormat="1" applyFont="1"/>
    <xf numFmtId="44" fontId="46" fillId="40" borderId="2" xfId="29" applyFont="1" applyFill="1" applyBorder="1" applyProtection="1">
      <protection locked="0"/>
    </xf>
    <xf numFmtId="0" fontId="44" fillId="40" borderId="0" xfId="0" applyFont="1" applyFill="1" applyAlignment="1" applyProtection="1">
      <alignment horizontal="center"/>
      <protection locked="0"/>
    </xf>
    <xf numFmtId="43" fontId="46" fillId="0" borderId="0" xfId="28" applyFont="1" applyFill="1"/>
    <xf numFmtId="0" fontId="48" fillId="0" borderId="0" xfId="0" applyFont="1" applyFill="1" applyAlignment="1">
      <alignment horizontal="right"/>
    </xf>
    <xf numFmtId="167" fontId="46" fillId="0" borderId="0" xfId="0" applyNumberFormat="1" applyFont="1" applyFill="1" applyProtection="1"/>
    <xf numFmtId="0" fontId="3" fillId="2" borderId="0" xfId="44" applyFont="1" applyFill="1" applyBorder="1" applyAlignment="1">
      <alignment horizontal="center" vertical="center"/>
    </xf>
    <xf numFmtId="0" fontId="3" fillId="2" borderId="5" xfId="44" applyFont="1" applyFill="1" applyBorder="1" applyAlignment="1">
      <alignment horizontal="center" vertical="center"/>
    </xf>
    <xf numFmtId="0" fontId="3" fillId="0" borderId="6" xfId="50" applyFont="1" applyFill="1" applyBorder="1" applyAlignment="1">
      <alignment vertical="center" wrapText="1"/>
    </xf>
    <xf numFmtId="0" fontId="3" fillId="0" borderId="0" xfId="50" applyFont="1" applyFill="1" applyBorder="1" applyAlignment="1">
      <alignment vertical="center" wrapText="1"/>
    </xf>
    <xf numFmtId="0" fontId="0" fillId="0" borderId="0" xfId="0" applyBorder="1" applyAlignment="1">
      <alignment vertical="center"/>
    </xf>
    <xf numFmtId="0" fontId="3" fillId="0" borderId="0" xfId="45" applyFont="1" applyFill="1" applyBorder="1" applyAlignment="1">
      <alignment wrapText="1"/>
    </xf>
    <xf numFmtId="0" fontId="0" fillId="0" borderId="0" xfId="0"/>
    <xf numFmtId="0" fontId="0" fillId="0" borderId="0" xfId="0" applyAlignment="1">
      <alignment horizontal="right"/>
    </xf>
    <xf numFmtId="0" fontId="0" fillId="0" borderId="0" xfId="0" applyAlignment="1">
      <alignment horizontal="left"/>
    </xf>
    <xf numFmtId="164" fontId="4" fillId="41" borderId="2" xfId="40" applyFont="1" applyFill="1" applyBorder="1" applyAlignment="1" applyProtection="1">
      <alignment horizontal="left" vertical="center"/>
    </xf>
    <xf numFmtId="164" fontId="4" fillId="41" borderId="2" xfId="40" applyFont="1" applyFill="1" applyBorder="1" applyAlignment="1" applyProtection="1">
      <alignment horizontal="center" vertical="center" wrapText="1"/>
    </xf>
    <xf numFmtId="164" fontId="4" fillId="41" borderId="2" xfId="40" applyFont="1" applyFill="1" applyBorder="1" applyAlignment="1">
      <alignment horizontal="center" vertical="center" wrapText="1"/>
    </xf>
    <xf numFmtId="164" fontId="4" fillId="41" borderId="7" xfId="40" applyFont="1" applyFill="1" applyBorder="1" applyAlignment="1" applyProtection="1">
      <alignment horizontal="center" vertical="center" wrapText="1"/>
    </xf>
    <xf numFmtId="164" fontId="4" fillId="0" borderId="0" xfId="40" applyFont="1" applyFill="1" applyBorder="1" applyAlignment="1" applyProtection="1">
      <alignment horizontal="center" vertical="center" wrapText="1"/>
    </xf>
    <xf numFmtId="43" fontId="46" fillId="0" borderId="0" xfId="0" applyNumberFormat="1" applyFont="1" applyFill="1" applyBorder="1"/>
    <xf numFmtId="0" fontId="46" fillId="0" borderId="0" xfId="0" applyFont="1" applyFill="1" applyBorder="1"/>
    <xf numFmtId="0" fontId="7" fillId="0" borderId="0" xfId="46" applyFont="1" applyFill="1" applyBorder="1" applyAlignment="1">
      <alignment wrapText="1"/>
    </xf>
    <xf numFmtId="0" fontId="7" fillId="0" borderId="0" xfId="46" applyFont="1" applyFill="1" applyBorder="1" applyAlignment="1">
      <alignment horizontal="right" wrapText="1"/>
    </xf>
    <xf numFmtId="0" fontId="7" fillId="0" borderId="0" xfId="46" quotePrefix="1" applyFont="1" applyFill="1" applyBorder="1" applyAlignment="1">
      <alignment wrapText="1"/>
    </xf>
    <xf numFmtId="43" fontId="46" fillId="0" borderId="0" xfId="0" applyNumberFormat="1" applyFont="1"/>
    <xf numFmtId="43" fontId="43" fillId="0" borderId="0" xfId="0" applyNumberFormat="1" applyFont="1"/>
    <xf numFmtId="164" fontId="4" fillId="42" borderId="2" xfId="40" applyFont="1" applyFill="1" applyBorder="1" applyAlignment="1" applyProtection="1">
      <alignment horizontal="center" vertical="center" wrapText="1"/>
    </xf>
    <xf numFmtId="43" fontId="46" fillId="42" borderId="0" xfId="28" applyFont="1" applyFill="1" applyProtection="1">
      <protection locked="0"/>
    </xf>
    <xf numFmtId="0" fontId="49" fillId="0" borderId="0" xfId="0" applyFont="1"/>
    <xf numFmtId="0" fontId="49" fillId="0" borderId="0" xfId="0" applyFont="1" applyAlignment="1">
      <alignment horizontal="left" indent="5"/>
    </xf>
    <xf numFmtId="0" fontId="49" fillId="0" borderId="0" xfId="0" applyFont="1" applyAlignment="1"/>
    <xf numFmtId="49" fontId="0" fillId="0" borderId="0" xfId="0" applyNumberFormat="1" applyAlignment="1"/>
    <xf numFmtId="0" fontId="50" fillId="0" borderId="0" xfId="0" applyFont="1" applyAlignment="1">
      <alignment horizontal="left" indent="8"/>
    </xf>
    <xf numFmtId="0" fontId="50" fillId="0" borderId="0" xfId="0" applyFont="1" applyAlignment="1">
      <alignment horizontal="left" indent="10"/>
    </xf>
    <xf numFmtId="0" fontId="51" fillId="0" borderId="0" xfId="0" applyFont="1" applyAlignment="1">
      <alignment horizontal="left" indent="15"/>
    </xf>
    <xf numFmtId="0" fontId="51" fillId="0" borderId="0" xfId="0" applyFont="1" applyAlignment="1">
      <alignment horizontal="left" indent="13"/>
    </xf>
    <xf numFmtId="0" fontId="51" fillId="0" borderId="0" xfId="0" applyFont="1" applyAlignment="1">
      <alignment horizontal="left" indent="10"/>
    </xf>
    <xf numFmtId="0" fontId="0" fillId="0" borderId="0" xfId="0" applyBorder="1" applyAlignment="1">
      <alignment wrapText="1"/>
    </xf>
    <xf numFmtId="0" fontId="3" fillId="0" borderId="0" xfId="49" applyFont="1" applyFill="1" applyBorder="1" applyAlignment="1">
      <alignment horizontal="right" vertical="center" wrapText="1"/>
    </xf>
    <xf numFmtId="0" fontId="13" fillId="0" borderId="0" xfId="47" applyFont="1" applyFill="1" applyBorder="1" applyAlignment="1">
      <alignment wrapText="1"/>
    </xf>
    <xf numFmtId="0" fontId="13" fillId="0" borderId="0" xfId="47" applyFont="1" applyFill="1" applyBorder="1" applyAlignment="1">
      <alignment horizontal="right" wrapText="1"/>
    </xf>
    <xf numFmtId="44" fontId="46" fillId="41" borderId="2" xfId="29" applyFont="1" applyFill="1" applyBorder="1" applyProtection="1"/>
    <xf numFmtId="0" fontId="43" fillId="0" borderId="0" xfId="0" applyFont="1" applyFill="1" applyProtection="1"/>
    <xf numFmtId="0" fontId="45" fillId="0" borderId="0" xfId="0" applyFont="1" applyFill="1" applyAlignment="1" applyProtection="1">
      <alignment horizontal="right"/>
    </xf>
    <xf numFmtId="0" fontId="44" fillId="0" borderId="0" xfId="0" applyFont="1" applyFill="1" applyAlignment="1" applyProtection="1">
      <alignment horizontal="right"/>
    </xf>
    <xf numFmtId="0" fontId="44" fillId="0" borderId="0" xfId="0" applyFont="1" applyFill="1" applyProtection="1"/>
    <xf numFmtId="0" fontId="52" fillId="0" borderId="0" xfId="0" applyFont="1" applyFill="1" applyProtection="1"/>
    <xf numFmtId="0" fontId="43" fillId="43" borderId="0" xfId="0" applyFont="1" applyFill="1" applyProtection="1"/>
    <xf numFmtId="0" fontId="45" fillId="43" borderId="0" xfId="0" applyFont="1" applyFill="1" applyAlignment="1" applyProtection="1">
      <alignment horizontal="right"/>
    </xf>
    <xf numFmtId="0" fontId="44" fillId="43" borderId="0" xfId="0" applyFont="1" applyFill="1" applyAlignment="1" applyProtection="1">
      <alignment horizontal="right"/>
    </xf>
    <xf numFmtId="0" fontId="44" fillId="43" borderId="0" xfId="0" applyFont="1" applyFill="1" applyProtection="1"/>
    <xf numFmtId="0" fontId="46" fillId="43" borderId="0" xfId="0" applyFont="1" applyFill="1" applyProtection="1"/>
    <xf numFmtId="0" fontId="46" fillId="43" borderId="0" xfId="0" applyFont="1" applyFill="1" applyAlignment="1" applyProtection="1">
      <alignment horizontal="right"/>
    </xf>
    <xf numFmtId="44" fontId="46" fillId="43" borderId="0" xfId="29" applyFont="1" applyFill="1" applyBorder="1" applyProtection="1"/>
    <xf numFmtId="9" fontId="46" fillId="43" borderId="0" xfId="53" applyFont="1" applyFill="1" applyBorder="1" applyProtection="1"/>
    <xf numFmtId="9" fontId="46" fillId="44" borderId="2" xfId="53" applyFont="1" applyFill="1" applyBorder="1" applyProtection="1"/>
    <xf numFmtId="0" fontId="0" fillId="34" borderId="0" xfId="0" applyFill="1" applyBorder="1" applyAlignment="1">
      <alignment vertical="center"/>
    </xf>
    <xf numFmtId="0" fontId="0" fillId="34" borderId="0" xfId="0" applyFill="1" applyBorder="1" applyAlignment="1">
      <alignment vertical="center" wrapText="1"/>
    </xf>
    <xf numFmtId="0" fontId="7" fillId="2" borderId="0" xfId="46" applyFont="1" applyFill="1" applyBorder="1" applyAlignment="1">
      <alignment horizontal="center"/>
    </xf>
    <xf numFmtId="0" fontId="0" fillId="0" borderId="0" xfId="0" quotePrefix="1" applyBorder="1" applyAlignment="1">
      <alignment vertical="center"/>
    </xf>
    <xf numFmtId="0" fontId="0" fillId="0" borderId="0" xfId="0" applyFill="1" applyBorder="1" applyAlignment="1">
      <alignment vertical="center"/>
    </xf>
    <xf numFmtId="43" fontId="13" fillId="0" borderId="0" xfId="28" applyFont="1" applyFill="1" applyBorder="1" applyAlignment="1">
      <alignment horizontal="right" wrapText="1"/>
    </xf>
    <xf numFmtId="43" fontId="7" fillId="0" borderId="0" xfId="28" applyFont="1" applyFill="1" applyBorder="1" applyAlignment="1">
      <alignment horizontal="right" wrapText="1"/>
    </xf>
    <xf numFmtId="43" fontId="25" fillId="0" borderId="0" xfId="28" applyFont="1" applyFill="1" applyBorder="1" applyAlignment="1">
      <alignment vertical="center"/>
    </xf>
    <xf numFmtId="0" fontId="0" fillId="0" borderId="0" xfId="0" applyFill="1" applyBorder="1"/>
    <xf numFmtId="0" fontId="0" fillId="0" borderId="0" xfId="0" applyFill="1" applyBorder="1" applyAlignment="1">
      <alignment wrapText="1"/>
    </xf>
    <xf numFmtId="43" fontId="25" fillId="0" borderId="0" xfId="28" applyFont="1" applyBorder="1" applyAlignment="1">
      <alignment vertical="center"/>
    </xf>
    <xf numFmtId="190" fontId="25" fillId="0" borderId="0" xfId="28" applyNumberFormat="1" applyFont="1" applyBorder="1" applyAlignment="1">
      <alignment vertical="center"/>
    </xf>
    <xf numFmtId="194" fontId="25" fillId="0" borderId="0" xfId="28" applyNumberFormat="1" applyFont="1" applyBorder="1" applyAlignment="1">
      <alignment vertical="center"/>
    </xf>
    <xf numFmtId="43" fontId="0" fillId="0" borderId="0" xfId="0" applyNumberFormat="1" applyBorder="1" applyAlignment="1">
      <alignment vertical="center"/>
    </xf>
    <xf numFmtId="43" fontId="25" fillId="34" borderId="0" xfId="28" applyFont="1" applyFill="1" applyBorder="1" applyAlignment="1">
      <alignment vertical="center" wrapText="1"/>
    </xf>
    <xf numFmtId="44" fontId="46" fillId="0" borderId="0" xfId="0" applyNumberFormat="1" applyFont="1"/>
    <xf numFmtId="195" fontId="0" fillId="0" borderId="0" xfId="0" applyNumberFormat="1" applyBorder="1" applyAlignment="1">
      <alignment vertical="center"/>
    </xf>
    <xf numFmtId="0" fontId="41" fillId="0" borderId="0" xfId="0" applyFont="1"/>
    <xf numFmtId="0" fontId="1" fillId="2" borderId="0" xfId="45" applyFont="1" applyFill="1" applyBorder="1" applyAlignment="1">
      <alignment horizontal="center"/>
    </xf>
    <xf numFmtId="0" fontId="14" fillId="0" borderId="0" xfId="47" applyFont="1" applyFill="1" applyBorder="1" applyAlignment="1">
      <alignment wrapText="1"/>
    </xf>
    <xf numFmtId="0" fontId="14" fillId="0" borderId="0" xfId="47" applyFont="1" applyFill="1" applyBorder="1" applyAlignment="1">
      <alignment horizontal="right" wrapText="1"/>
    </xf>
    <xf numFmtId="0" fontId="1" fillId="0" borderId="0" xfId="45" applyFont="1" applyFill="1" applyBorder="1" applyAlignment="1">
      <alignment wrapText="1"/>
    </xf>
    <xf numFmtId="0" fontId="1" fillId="0" borderId="0" xfId="45" applyFont="1" applyFill="1" applyBorder="1" applyAlignment="1">
      <alignment horizontal="right" wrapText="1"/>
    </xf>
    <xf numFmtId="43" fontId="14" fillId="0" borderId="0" xfId="28" applyFont="1" applyFill="1" applyBorder="1" applyAlignment="1">
      <alignment horizontal="right" wrapText="1"/>
    </xf>
    <xf numFmtId="0" fontId="52" fillId="34" borderId="0" xfId="0" applyFont="1" applyFill="1"/>
    <xf numFmtId="0" fontId="3" fillId="0" borderId="0" xfId="45" applyFill="1" applyBorder="1" applyAlignment="1">
      <alignment horizontal="left"/>
    </xf>
    <xf numFmtId="0" fontId="3" fillId="0" borderId="0" xfId="45" applyFill="1" applyBorder="1"/>
    <xf numFmtId="0" fontId="0" fillId="0" borderId="0" xfId="0" applyFill="1"/>
    <xf numFmtId="0" fontId="0" fillId="0" borderId="17" xfId="0" applyFill="1" applyBorder="1"/>
    <xf numFmtId="0" fontId="0" fillId="0" borderId="18" xfId="0" applyFill="1" applyBorder="1"/>
    <xf numFmtId="0" fontId="0" fillId="0" borderId="19" xfId="0" applyFill="1" applyBorder="1"/>
    <xf numFmtId="0" fontId="0" fillId="0" borderId="20" xfId="0" applyFill="1" applyBorder="1"/>
    <xf numFmtId="0" fontId="0" fillId="0" borderId="20" xfId="0" applyNumberFormat="1" applyFill="1" applyBorder="1"/>
    <xf numFmtId="169" fontId="0" fillId="0" borderId="20" xfId="0" applyNumberFormat="1" applyFill="1" applyBorder="1"/>
    <xf numFmtId="0" fontId="0" fillId="0" borderId="21" xfId="0" applyFill="1" applyBorder="1"/>
    <xf numFmtId="0" fontId="0" fillId="0" borderId="17" xfId="0" applyNumberFormat="1" applyFill="1" applyBorder="1"/>
    <xf numFmtId="0" fontId="0" fillId="44" borderId="0" xfId="0" applyFill="1" applyBorder="1" applyAlignment="1">
      <alignment vertical="center"/>
    </xf>
    <xf numFmtId="43" fontId="25" fillId="44" borderId="0" xfId="28" applyFont="1" applyFill="1" applyBorder="1" applyAlignment="1">
      <alignment vertical="center"/>
    </xf>
    <xf numFmtId="0" fontId="1" fillId="0" borderId="0" xfId="45" applyFont="1" applyFill="1" applyBorder="1" applyAlignment="1">
      <alignment horizontal="center"/>
    </xf>
    <xf numFmtId="43" fontId="25" fillId="0" borderId="0" xfId="28" applyFont="1" applyAlignment="1">
      <alignment vertical="center"/>
    </xf>
    <xf numFmtId="0" fontId="24" fillId="2" borderId="3" xfId="48" applyFont="1" applyFill="1" applyBorder="1" applyAlignment="1">
      <alignment horizontal="center"/>
    </xf>
    <xf numFmtId="0" fontId="24" fillId="42" borderId="1" xfId="48" applyFont="1" applyFill="1" applyBorder="1" applyAlignment="1">
      <alignment wrapText="1"/>
    </xf>
    <xf numFmtId="0" fontId="24" fillId="42" borderId="1" xfId="48" applyFont="1" applyFill="1" applyBorder="1" applyAlignment="1">
      <alignment horizontal="right" wrapText="1"/>
    </xf>
    <xf numFmtId="0" fontId="7" fillId="45" borderId="0" xfId="46" applyFont="1" applyFill="1" applyBorder="1" applyAlignment="1">
      <alignment wrapText="1"/>
    </xf>
    <xf numFmtId="0" fontId="7" fillId="45" borderId="0" xfId="46" applyFont="1" applyFill="1" applyBorder="1" applyAlignment="1">
      <alignment horizontal="right" wrapText="1"/>
    </xf>
    <xf numFmtId="0" fontId="42" fillId="0" borderId="0" xfId="0" applyFont="1" applyFill="1" applyBorder="1" applyAlignment="1">
      <alignment wrapText="1"/>
    </xf>
    <xf numFmtId="0" fontId="21" fillId="38" borderId="0" xfId="0" applyFont="1" applyFill="1" applyBorder="1" applyAlignment="1" applyProtection="1">
      <alignment horizontal="center" vertical="top" wrapText="1" readingOrder="1"/>
      <protection locked="0"/>
    </xf>
    <xf numFmtId="0" fontId="22" fillId="38" borderId="0" xfId="0" applyFont="1" applyFill="1" applyBorder="1" applyAlignment="1" applyProtection="1">
      <alignment horizontal="center" vertical="top" wrapText="1" readingOrder="1"/>
      <protection locked="0"/>
    </xf>
    <xf numFmtId="0" fontId="20" fillId="38" borderId="0" xfId="0" applyFont="1" applyFill="1" applyBorder="1" applyAlignment="1" applyProtection="1">
      <alignment vertical="top" wrapText="1" readingOrder="1"/>
      <protection locked="0"/>
    </xf>
    <xf numFmtId="0" fontId="19" fillId="38" borderId="0" xfId="0" applyFont="1" applyFill="1" applyBorder="1" applyAlignment="1" applyProtection="1">
      <alignment vertical="top" wrapText="1" readingOrder="1"/>
      <protection locked="0"/>
    </xf>
    <xf numFmtId="196" fontId="19" fillId="38" borderId="0" xfId="0" applyNumberFormat="1" applyFont="1" applyFill="1" applyBorder="1" applyAlignment="1" applyProtection="1">
      <alignment vertical="top" wrapText="1" readingOrder="1"/>
      <protection locked="0"/>
    </xf>
    <xf numFmtId="0" fontId="1" fillId="38" borderId="0" xfId="45" applyFont="1" applyFill="1" applyBorder="1" applyAlignment="1">
      <alignment wrapText="1"/>
    </xf>
    <xf numFmtId="0" fontId="1" fillId="38" borderId="0" xfId="45" applyFont="1" applyFill="1" applyBorder="1" applyAlignment="1">
      <alignment horizontal="right" wrapText="1"/>
    </xf>
    <xf numFmtId="0" fontId="3" fillId="38" borderId="0" xfId="45" applyFill="1" applyBorder="1"/>
    <xf numFmtId="0" fontId="14" fillId="38" borderId="0" xfId="47" applyFont="1" applyFill="1" applyBorder="1" applyAlignment="1">
      <alignment wrapText="1"/>
    </xf>
    <xf numFmtId="0" fontId="14" fillId="38" borderId="0" xfId="47" applyFont="1" applyFill="1" applyBorder="1" applyAlignment="1">
      <alignment horizontal="right" wrapText="1"/>
    </xf>
    <xf numFmtId="0" fontId="0" fillId="38" borderId="0" xfId="0" applyFill="1" applyBorder="1" applyAlignment="1">
      <alignment vertical="center"/>
    </xf>
    <xf numFmtId="0" fontId="3" fillId="38" borderId="0" xfId="45" applyFont="1" applyFill="1" applyBorder="1" applyAlignment="1">
      <alignment wrapText="1"/>
    </xf>
    <xf numFmtId="0" fontId="53" fillId="46" borderId="0" xfId="0" applyFont="1" applyFill="1" applyAlignment="1">
      <alignment horizontal="left" vertical="center" wrapText="1"/>
    </xf>
    <xf numFmtId="0" fontId="54" fillId="46" borderId="0" xfId="0" applyFont="1" applyFill="1" applyAlignment="1">
      <alignment horizontal="left" vertical="center" wrapText="1"/>
    </xf>
  </cellXfs>
  <cellStyles count="5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cellStyle name="Normal 3" xfId="41"/>
    <cellStyle name="Normal 3 2" xfId="42"/>
    <cellStyle name="Normal 4" xfId="43"/>
    <cellStyle name="Normal_CoInfo_LEInfo" xfId="44"/>
    <cellStyle name="Normal_DropDataHere" xfId="45"/>
    <cellStyle name="Normal_DropDataHere_1" xfId="46"/>
    <cellStyle name="Normal_DropDataHere_2" xfId="47"/>
    <cellStyle name="Normal_DropDataHere_3" xfId="48"/>
    <cellStyle name="Normal_Sheet2" xfId="49"/>
    <cellStyle name="Normal_Sheet6" xfId="50"/>
    <cellStyle name="Note" xfId="51" builtinId="10" customBuiltin="1"/>
    <cellStyle name="Output" xfId="52" builtinId="21" customBuiltin="1"/>
    <cellStyle name="Percent" xfId="53" builtinId="5"/>
    <cellStyle name="Title" xfId="54" builtinId="15" customBuiltin="1"/>
    <cellStyle name="Total" xfId="55" builtinId="25" customBuiltin="1"/>
    <cellStyle name="Warning Text" xfId="56" builtinId="11" customBuiltin="1"/>
  </cellStyles>
  <dxfs count="438">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numFmt numFmtId="169" formatCode="0.00000"/>
    </dxf>
    <dxf>
      <fill>
        <patternFill patternType="solid">
          <bgColor rgb="FFFFFF00"/>
        </patternFill>
      </fill>
    </dxf>
    <dxf>
      <fill>
        <patternFill patternType="solid">
          <bgColor rgb="FFFFFF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742950</xdr:colOff>
      <xdr:row>0</xdr:row>
      <xdr:rowOff>76200</xdr:rowOff>
    </xdr:from>
    <xdr:to>
      <xdr:col>4</xdr:col>
      <xdr:colOff>1543050</xdr:colOff>
      <xdr:row>3</xdr:row>
      <xdr:rowOff>38100</xdr:rowOff>
    </xdr:to>
    <xdr:pic>
      <xdr:nvPicPr>
        <xdr:cNvPr id="1627" name="Picture 3" descr="https://employees.opi.mt.gov/info/Forms/OPI%20Logos/OPI_Logo.png">
          <a:extLst>
            <a:ext uri="{FF2B5EF4-FFF2-40B4-BE49-F238E27FC236}">
              <a16:creationId xmlns:a16="http://schemas.microsoft.com/office/drawing/2014/main" id="{AF2000FB-C667-7B27-ACD1-F3494353D8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76200"/>
          <a:ext cx="1543050"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Taylor, Paul" refreshedDate="43537.463073263891" createdVersion="1" refreshedVersion="4" recordCount="500" upgradeOnRefresh="1">
  <cacheSource type="worksheet">
    <worksheetSource ref="R2:AB502" sheet="DropDataHere"/>
  </cacheSource>
  <cacheFields count="11">
    <cacheField name="CO&amp;LE" numFmtId="0">
      <sharedItems containsBlank="1"/>
    </cacheField>
    <cacheField name="CO" numFmtId="0">
      <sharedItems containsBlank="1"/>
    </cacheField>
    <cacheField name="CountyName" numFmtId="0">
      <sharedItems containsBlank="1"/>
    </cacheField>
    <cacheField name="LE" numFmtId="0">
      <sharedItems containsBlank="1" count="424">
        <s v="0000"/>
        <s v="0003"/>
        <s v="0005"/>
        <s v="0006"/>
        <s v="0007"/>
        <s v="0009"/>
        <s v="0010"/>
        <s v="0012"/>
        <s v="0014"/>
        <s v="0015"/>
        <s v="0020"/>
        <s v="0021"/>
        <s v="0023"/>
        <s v="0025"/>
        <s v="0026"/>
        <s v="1189"/>
        <s v="1190"/>
        <s v="1214"/>
        <s v="1230"/>
        <s v="0028"/>
        <s v="0029"/>
        <s v="0030"/>
        <s v="0031"/>
        <s v="0032"/>
        <s v="0034"/>
        <s v="0044"/>
        <s v="0045"/>
        <s v="0048"/>
        <s v="1213"/>
        <s v="1216"/>
        <s v="0055"/>
        <s v="0360"/>
        <s v="0361"/>
        <s v="0056"/>
        <s v="0057"/>
        <s v="0059"/>
        <s v="0060"/>
        <s v="0061"/>
        <s v="0069"/>
        <s v="0072"/>
        <s v="0076"/>
        <s v="0861"/>
        <s v="0970"/>
        <s v="1231"/>
        <s v="0078"/>
        <s v="0087"/>
        <s v="0096"/>
        <s v="0097"/>
        <s v="0705"/>
        <s v="0706"/>
        <s v="9692"/>
        <s v="0098"/>
        <s v="0099"/>
        <s v="0101"/>
        <s v="0102"/>
        <s v="0104"/>
        <s v="0105"/>
        <s v="0112"/>
        <s v="0113"/>
        <s v="0118"/>
        <s v="0127"/>
        <s v="0131"/>
        <s v="1225"/>
        <s v="9699"/>
        <s v="0133"/>
        <s v="0134"/>
        <s v="0138"/>
        <s v="0146"/>
        <s v="0154"/>
        <s v="0159"/>
        <s v="0161"/>
        <s v="0171"/>
        <s v="1207"/>
        <s v="9871"/>
        <s v="0172"/>
        <s v="0173"/>
        <s v="0177"/>
        <s v="0179"/>
        <s v="0187"/>
        <s v="0189"/>
        <s v="0192"/>
        <s v="1238"/>
        <s v="0194"/>
        <s v="0206"/>
        <s v="0207"/>
        <s v="0215"/>
        <s v="0216"/>
        <s v="0227"/>
        <s v="0228"/>
        <s v="0747"/>
        <s v="1193"/>
        <s v="0236"/>
        <s v="0237"/>
        <s v="0712"/>
        <s v="0713"/>
        <s v="0244"/>
        <s v="0256"/>
        <s v="0258"/>
        <s v="0259"/>
        <s v="0264"/>
        <s v="0268"/>
        <s v="0269"/>
        <s v="0272"/>
        <s v="0273"/>
        <s v="0274"/>
        <s v="0280"/>
        <s v="0281"/>
        <s v="0282"/>
        <s v="0288"/>
        <s v="0291"/>
        <s v="0948"/>
        <s v="1218"/>
        <s v="9691"/>
        <s v="0307"/>
        <s v="0308"/>
        <s v="0309"/>
        <s v="0310"/>
        <s v="0311"/>
        <s v="0312"/>
        <s v="0313"/>
        <s v="0316"/>
        <s v="0317"/>
        <s v="0320"/>
        <s v="0323"/>
        <s v="0324"/>
        <s v="0325"/>
        <s v="0327"/>
        <s v="0330"/>
        <s v="0331"/>
        <s v="0334"/>
        <s v="0335"/>
        <s v="0339"/>
        <s v="0341"/>
        <s v="0342"/>
        <s v="1184"/>
        <s v="1223"/>
        <s v="9695"/>
        <s v="0347"/>
        <s v="0348"/>
        <s v="0350"/>
        <s v="0351"/>
        <s v="0354"/>
        <s v="0355"/>
        <s v="0357"/>
        <s v="0359"/>
        <s v="0362"/>
        <s v="0363"/>
        <s v="0364"/>
        <s v="0366"/>
        <s v="0367"/>
        <s v="0368"/>
        <s v="0369"/>
        <s v="0370"/>
        <s v="0374"/>
        <s v="0376"/>
        <s v="1227"/>
        <s v="1239"/>
        <s v="0377"/>
        <s v="0378"/>
        <s v="0385"/>
        <s v="0386"/>
        <s v="0387"/>
        <s v="0392"/>
        <s v="0394"/>
        <s v="0400"/>
        <s v="0401"/>
        <s v="0402"/>
        <s v="0403"/>
        <s v="0404"/>
        <s v="1222"/>
        <s v="0407"/>
        <s v="0411"/>
        <s v="0416"/>
        <s v="0418"/>
        <s v="0419"/>
        <s v="0420"/>
        <s v="0424"/>
        <s v="0425"/>
        <s v="0426"/>
        <s v="0427"/>
        <s v="0428"/>
        <s v="0445"/>
        <s v="1217"/>
        <s v="1229"/>
        <s v="1233"/>
        <s v="1234"/>
        <s v="1236"/>
        <s v="1237"/>
        <s v="0452"/>
        <s v="0453"/>
        <s v="0454"/>
        <s v="0455"/>
        <s v="0456"/>
        <s v="0457"/>
        <s v="0458"/>
        <s v="0460"/>
        <s v="9697"/>
        <s v="0464"/>
        <s v="0469"/>
        <s v="0472"/>
        <s v="0473"/>
        <s v="0949"/>
        <s v="0474"/>
        <s v="0475"/>
        <s v="0477"/>
        <s v="0478"/>
        <s v="0481"/>
        <s v="0483"/>
        <s v="0486"/>
        <s v="0584"/>
        <s v="0815"/>
        <s v="1199"/>
        <s v="1200"/>
        <s v="1205"/>
        <s v="1206"/>
        <s v="1211"/>
        <s v="0487"/>
        <s v="0488"/>
        <s v="0491"/>
        <s v="0492"/>
        <s v="0495"/>
        <s v="0498"/>
        <s v="0502"/>
        <s v="0503"/>
        <s v="1221"/>
        <s v="1224"/>
        <s v="0519"/>
        <s v="0520"/>
        <s v="0522"/>
        <s v="0527"/>
        <s v="0528"/>
        <s v="0529"/>
        <s v="0530"/>
        <s v="0533"/>
        <s v="0534"/>
        <s v="0536"/>
        <s v="0537"/>
        <s v="0538"/>
        <s v="0540"/>
        <s v="0543"/>
        <s v="0546"/>
        <s v="0547"/>
        <s v="0548"/>
        <s v="0566"/>
        <s v="0570"/>
        <s v="0577"/>
        <s v="0579"/>
        <s v="0582"/>
        <s v="0583"/>
        <s v="0586"/>
        <s v="0588"/>
        <s v="0589"/>
        <s v="0590"/>
        <s v="0591"/>
        <s v="0592"/>
        <s v="0593"/>
        <s v="0594"/>
        <s v="0595"/>
        <s v="0596"/>
        <s v="0597"/>
        <s v="0599"/>
        <s v="0743"/>
        <s v="0605"/>
        <s v="0606"/>
        <s v="0607"/>
        <s v="0608"/>
        <s v="0978"/>
        <s v="0979"/>
        <s v="0612"/>
        <s v="0613"/>
        <s v="0614"/>
        <s v="0617"/>
        <s v="0620"/>
        <s v="0635"/>
        <s v="1191"/>
        <s v="1215"/>
        <s v="1228"/>
        <s v="9700"/>
        <s v="0642"/>
        <s v="0648"/>
        <s v="0657"/>
        <s v="0659"/>
        <s v="0663"/>
        <s v="1203"/>
        <s v="0671"/>
        <s v="0674"/>
        <s v="0675"/>
        <s v="0679"/>
        <s v="0680"/>
        <s v="0684"/>
        <s v="1226"/>
        <s v="1235"/>
        <s v="0692"/>
        <s v="0709"/>
        <s v="0800"/>
        <s v="9705"/>
        <s v="0715"/>
        <s v="0717"/>
        <s v="0718"/>
        <s v="0719"/>
        <s v="0720"/>
        <s v="0721"/>
        <s v="0726"/>
        <s v="0731"/>
        <s v="0732"/>
        <s v="0733"/>
        <s v="0735"/>
        <s v="0738"/>
        <s v="0740"/>
        <s v="0741"/>
        <s v="0745"/>
        <s v="0746"/>
        <s v="0748"/>
        <s v="0749"/>
        <s v="0750"/>
        <s v="0751"/>
        <s v="0754"/>
        <s v="0768"/>
        <s v="0769"/>
        <s v="0777"/>
        <s v="9701"/>
        <s v="0774"/>
        <s v="0775"/>
        <s v="0776"/>
        <s v="0778"/>
        <s v="0780"/>
        <s v="0781"/>
        <s v="0782"/>
        <s v="0783"/>
        <s v="0785"/>
        <s v="0786"/>
        <s v="0787"/>
        <s v="9801"/>
        <s v="0789"/>
        <s v="0790"/>
        <s v="0791"/>
        <s v="0792"/>
        <s v="0795"/>
        <s v="0796"/>
        <s v="0797"/>
        <s v="0803"/>
        <s v="0804"/>
        <s v="0805"/>
        <s v="0807"/>
        <s v="0809"/>
        <s v="0811"/>
        <s v="0812"/>
        <s v="9702"/>
        <s v="0819"/>
        <s v="0822"/>
        <s v="0828"/>
        <s v="9693"/>
        <s v="0840"/>
        <s v="0842"/>
        <s v="0843"/>
        <s v="0844"/>
        <s v="1212"/>
        <s v="0846"/>
        <s v="0847"/>
        <s v="0848"/>
        <s v="0849"/>
        <s v="0850"/>
        <s v="0851"/>
        <s v="0852"/>
        <s v="0853"/>
        <s v="0857"/>
        <s v="0858"/>
        <s v="0859"/>
        <s v="0862"/>
        <s v="9704"/>
        <s v="0865"/>
        <s v="0868"/>
        <s v="0872"/>
        <s v="0875"/>
        <s v="0882"/>
        <s v="0883"/>
        <s v="0884"/>
        <s v="0889"/>
        <s v="0890"/>
        <s v="0891"/>
        <s v="0894"/>
        <s v="0895"/>
        <s v="0896"/>
        <s v="0898"/>
        <s v="0900"/>
        <s v="0903"/>
        <s v="0910"/>
        <s v="0911"/>
        <s v="0915"/>
        <s v="0923"/>
        <s v="0926"/>
        <s v="0927"/>
        <s v="0928"/>
        <s v="0932"/>
        <s v="0933"/>
        <s v="0935"/>
        <s v="0937"/>
        <s v="0941"/>
        <s v="0945"/>
        <s v="0946"/>
        <s v="0964"/>
        <s v="0965"/>
        <s v="0966"/>
        <s v="0967"/>
        <s v="0968"/>
        <s v="0969"/>
        <s v="0971"/>
        <s v="0972"/>
        <s v="0975"/>
        <s v="0976"/>
        <s v="0981"/>
        <s v="0983"/>
        <s v="0985"/>
        <s v="0986"/>
        <s v="0987"/>
        <s v="0989"/>
        <s v="1196"/>
        <m/>
        <s v="0947" u="1"/>
        <s v="9690" u="1"/>
        <s v="0808" u="1"/>
        <s v="0182" u="1"/>
        <s v="0137" u="1"/>
        <s v="0802" u="1"/>
      </sharedItems>
    </cacheField>
    <cacheField name="DistrictName" numFmtId="0">
      <sharedItems containsBlank="1" count="420">
        <s v="Other"/>
        <s v="Grant Elem"/>
        <s v="Dillon Elem"/>
        <s v="Beaverhead County H S"/>
        <s v="Wise River Elem"/>
        <s v="Lima K-12 Schools"/>
        <s v="Wisdom Elem"/>
        <s v="Polaris Elem"/>
        <s v="Jackson Elem"/>
        <s v="Reichle Elem"/>
        <s v="Spring Creek Elem"/>
        <s v="Pryor Elem"/>
        <s v="Hardin Elem"/>
        <s v="Lodge Grass Elem"/>
        <s v="Wyola Elem"/>
        <s v="Hardin H S"/>
        <s v="Lodge Grass H S"/>
        <s v="Plenty Coups H S"/>
        <s v="Lame Deer H S"/>
        <s v="Chinook Elem"/>
        <s v="Chinook H S"/>
        <s v="Harlem Elem"/>
        <s v="Harlem H S"/>
        <s v="Cleveland Elem"/>
        <s v="Zurich Elem"/>
        <s v="Turner Elem"/>
        <s v="Turner H S"/>
        <s v="Bear Paw Elem"/>
        <s v="Hays-Lodge Pole K-12 Schls"/>
        <s v="North Harlem Colony Elem"/>
        <s v="Townsend K-12 Schools"/>
        <s v="Three Forks Elem"/>
        <s v="Three Forks H S"/>
        <s v="Red Lodge Elem"/>
        <s v="Red Lodge H S"/>
        <s v="Bridger K-12 Schools"/>
        <s v="Joliet Elem"/>
        <s v="Joliet H S"/>
        <s v="Roberts K-12 Schools"/>
        <s v="Fromberg K-12"/>
        <s v="Belfry K-12 Schools"/>
        <s v="Absarokee Elem"/>
        <s v="Laurel Elem"/>
        <s v="Luther Elem"/>
        <s v="Hawks Home Elem"/>
        <s v="Ekalaka Elem"/>
        <s v="Alzada Elem"/>
        <s v="Carter County H S"/>
        <s v="Broadus Elem"/>
        <s v="Powder River Co Dist H S"/>
        <s v="Big Country Coop"/>
        <s v="Great Falls Elem"/>
        <s v="Great Falls H S"/>
        <s v="Cascade Elem"/>
        <s v="Cascade H S"/>
        <s v="Centerville Elem"/>
        <s v="Centerville H S"/>
        <s v="Belt Elem"/>
        <s v="Belt H S"/>
        <s v="Simms H S"/>
        <s v="Vaughn Elem"/>
        <s v="Ulm Elem"/>
        <s v="Sun River Valley Elem"/>
        <s v="North Ctrl Learn Res Ctr"/>
        <s v="Fort Benton Elem"/>
        <s v="Fort Benton H S"/>
        <s v="Big Sandy K-12"/>
        <s v="Highwood K-12"/>
        <s v="Geraldine K-12"/>
        <s v="Carter Elem"/>
        <s v="Knees Elem"/>
        <s v="Benton Lake Elem"/>
        <s v="Rocky Boy Elem"/>
        <s v="Chouteau Co Joint Service"/>
        <s v="Miles City Elem"/>
        <s v="Kircher Elem"/>
        <s v="Trail Creek Elem"/>
        <s v="Kinsey Elem"/>
        <s v="S Y Elem"/>
        <s v="Custer County H S"/>
        <s v="S H Elem"/>
        <s v="Scobey K-12 Schools"/>
        <s v="Glendive Elem"/>
        <s v="Dawson H S"/>
        <s v="Bloomfield Elem"/>
        <s v="Lindsay Elem"/>
        <s v="Richey Elem"/>
        <s v="Richey H S"/>
        <s v="Savage Elem"/>
        <s v="Deer Creek Elem"/>
        <s v="Anaconda Elem"/>
        <s v="Anaconda H S"/>
        <s v="Deer Lodge Elem"/>
        <s v="Powell County H S"/>
        <s v="Baker K-12 Schools"/>
        <s v="Plevna K-12 Schools"/>
        <s v="Lewistown Elem"/>
        <s v="Fergus H S"/>
        <s v="Deerfield Elem"/>
        <s v="Grass Range Elem"/>
        <s v="Grass Range H S"/>
        <s v="King Colony Elem"/>
        <s v="Moore Elem"/>
        <s v="Moore H S"/>
        <s v="Roy K-12 Schools"/>
        <s v="Denton Elem"/>
        <s v="Denton H S"/>
        <s v="Spring Creek Colony Elem"/>
        <s v="Winifred K-12 Schools"/>
        <s v="Judith Gap Elem"/>
        <s v="Ayers Elem"/>
        <s v="Central Mt Learn Res Ctr"/>
        <s v="Deer Park Elem"/>
        <s v="Fair-Mont-Egan Elem"/>
        <s v="Swan River Elem"/>
        <s v="Kalispell Elem"/>
        <s v="Flathead H S"/>
        <s v="Columbia Falls Elem"/>
        <s v="Columbia Falls H S"/>
        <s v="Creston Elem"/>
        <s v="Cayuse Prairie Elem"/>
        <s v="Helena Flats Elem"/>
        <s v="Kila Elem"/>
        <s v="Smith Valley Elem"/>
        <s v="Pleasant Valley Elem"/>
        <s v="Somers Elem"/>
        <s v="Bigfork Elem"/>
        <s v="Bigfork H S"/>
        <s v="Whitefish Elem"/>
        <s v="Whitefish H S"/>
        <s v="Evergreen Elem"/>
        <s v="Marion Elem"/>
        <s v="Olney-Bissell Elem"/>
        <s v="West Valley Elem"/>
        <s v="West Glacier Elem"/>
        <s v="Flathead Special Ed. Coop."/>
        <s v="Manhattan School"/>
        <s v="Manhattan High School"/>
        <s v="Bozeman Elem"/>
        <s v="Bozeman H S"/>
        <s v="Willow Creek Elem"/>
        <s v="Willow Creek H S"/>
        <s v="Springhill Elem"/>
        <s v="Cottonwood Elem"/>
        <s v="Pass Creek Elem"/>
        <s v="Monforton Elem"/>
        <s v="Gallatin Gateway Elem"/>
        <s v="Anderson Elem"/>
        <s v="LaMotte Elem"/>
        <s v="Belgrade Elem"/>
        <s v="Belgrade H S"/>
        <s v="Malmborg Elem"/>
        <s v="West Yellowstone K-12"/>
        <s v="Amsterdam Elem"/>
        <s v="Shields Valley Elem"/>
        <s v="Big Sky School K-12"/>
        <s v="Jordan Elem"/>
        <s v="Garfield County H S"/>
        <s v="Pine Grove Elem"/>
        <s v="Kester Elem"/>
        <s v="Cohagen Elem"/>
        <s v="Sand Springs Elem"/>
        <s v="Ross Elem"/>
        <s v="Browning Elem"/>
        <s v="Browning H S"/>
        <s v="Cut Bank Elem"/>
        <s v="Cut Bank H S"/>
        <s v="East Glacier Park Elem"/>
        <s v="Mountain View Elem"/>
        <s v="Ryegate K-12 Schools"/>
        <s v="Lavina K-12 Schools"/>
        <s v="Philipsburg K-12 Schools"/>
        <s v="Hall Elem"/>
        <s v="Drummond Elem"/>
        <s v="Drummond H S"/>
        <s v="Davey Elem"/>
        <s v="Box Elder Elem"/>
        <s v="Box Elder H S"/>
        <s v="Havre Elem"/>
        <s v="Havre H S"/>
        <s v="Gildford Colony Elem"/>
        <s v="Rocky Boy H S"/>
        <s v="North Star Elem"/>
        <s v="North Star HS"/>
        <s v="Chester-Joplin-Inverness El"/>
        <s v="Chester-Joplin-Inverness HS"/>
        <s v="Clancy Elem"/>
        <s v="Whitehall Elem"/>
        <s v="Whitehall H S"/>
        <s v="Basin Elem"/>
        <s v="Boulder Elem"/>
        <s v="Jefferson H S"/>
        <s v="Cardwell Elem"/>
        <s v="Montana City Elem"/>
        <s v="Prickly Pear Coop"/>
        <s v="Stanford K-12 Schools"/>
        <s v="Hobson K-12 Schools"/>
        <s v="Geyser Elem"/>
        <s v="Geyser H S"/>
        <s v="Judith Gap H S"/>
        <s v="Arlee Elem"/>
        <s v="Arlee H S"/>
        <s v="Polson Elem"/>
        <s v="Polson H S"/>
        <s v="St Ignatius K-12 Schools"/>
        <s v="Valley View Elem"/>
        <s v="Swan Lake-Salmon Elem"/>
        <s v="Missoula H S"/>
        <s v="Hot Springs K-12"/>
        <s v="Ronan Elem"/>
        <s v="Ronan H S"/>
        <s v="Charlo Elem"/>
        <s v="Charlo H S"/>
        <s v="Upper West Shore Elem"/>
        <s v="Helena Elem"/>
        <s v="Helena H S"/>
        <s v="Trinity Elem"/>
        <s v="East Helena Elem"/>
        <s v="Wolf Creek Elem"/>
        <s v="Auchard Creek Elem"/>
        <s v="Augusta Elem"/>
        <s v="Augusta H S"/>
        <s v="Lincoln K-12 Schools"/>
        <s v="Liberty Elem"/>
        <s v="Troy Elem"/>
        <s v="Troy H S"/>
        <s v="Libby K-12 Schools"/>
        <s v="Eureka Elem"/>
        <s v="Lincoln County H S"/>
        <s v="Fortine Elem"/>
        <s v="McCormick Elem"/>
        <s v="Yaak Elem"/>
        <s v="Trego Elem"/>
        <s v="Alder Elem"/>
        <s v="Sheridan Elem"/>
        <s v="Sheridan H S"/>
        <s v="Twin Bridges K-12 Schools"/>
        <s v="Harrison K-12 Schools"/>
        <s v="Ennis K-12 Schools"/>
        <s v="Circle Elem"/>
        <s v="Circle H S"/>
        <s v="Vida Elem"/>
        <s v="White Sulphur Spgs K-12"/>
        <s v="Alberton K-12 Schools"/>
        <s v="Superior K-12 Schools"/>
        <s v="St Regis K-12 Schools"/>
        <s v="Missoula Elem"/>
        <s v="Hellgate Elem"/>
        <s v="Lolo Elem"/>
        <s v="Potomac Elem"/>
        <s v="Bonner Elem"/>
        <s v="Woodman Elem"/>
        <s v="DeSmet Elem"/>
        <s v="Target Range Elem"/>
        <s v="Sunset Elem"/>
        <s v="Clinton Elem"/>
        <s v="Swan Valley Elem"/>
        <s v="Seeley Lake Elem"/>
        <s v="Frenchtown K-12 Schools"/>
        <s v="Florence-Carlton K-12 Schls"/>
        <s v="Roundup Elem"/>
        <s v="Roundup High School"/>
        <s v="Melstone Elem"/>
        <s v="Melstone H S"/>
        <s v="Broadview Elem"/>
        <s v="Broadview H S"/>
        <s v="Livingston Elem"/>
        <s v="Park H S"/>
        <s v="Gardiner Elem"/>
        <s v="Cooke City Elem"/>
        <s v="Pine Creek Elem"/>
        <s v="Springdale Elem"/>
        <s v="Gardiner H S"/>
        <s v="Arrowhead Elem"/>
        <s v="Shields Valley H S"/>
        <s v="Park County Coop"/>
        <s v="Winnett K-12 Schools"/>
        <s v="Dodson K-12"/>
        <s v="Saco H S"/>
        <s v="Malta K-12 Schools"/>
        <s v="Whitewater K-12 Schools"/>
        <s v="Saco Elem"/>
        <s v="Dupuyer Elem"/>
        <s v="Conrad Elem"/>
        <s v="Conrad H S"/>
        <s v="Valier Elem"/>
        <s v="Valier H S"/>
        <s v="Miami Elem"/>
        <s v="Heart Butte K-12 Schools"/>
        <s v="Dutton/Brady K-12 Schools"/>
        <s v="Biddle Elem"/>
        <s v="South Stacey Elem"/>
        <s v="Ashland Elem"/>
        <s v="Tri County Coop"/>
        <s v="Ovando Elem"/>
        <s v="Helmville Elem"/>
        <s v="Garrison Elem"/>
        <s v="Elliston Elem"/>
        <s v="Avon Elem"/>
        <s v="Gold Creek Elem"/>
        <s v="Terry K-12 Schools"/>
        <s v="Corvallis K-12 Schools"/>
        <s v="Stevensville Elem"/>
        <s v="Stevensville H S"/>
        <s v="Hamilton K-12 Schools"/>
        <s v="Victor K-12 Schools"/>
        <s v="Darby K-12 Schools"/>
        <s v="Lone Rock Elem"/>
        <s v="Sidney Elem"/>
        <s v="Sidney H S"/>
        <s v="Savage H S"/>
        <s v="Brorson Elem"/>
        <s v="Fairview Elem"/>
        <s v="Fairview H S"/>
        <s v="Rau Elem"/>
        <s v="Lambert Elem"/>
        <s v="Lambert H S"/>
        <s v="Culbertson Elem"/>
        <s v="Prairie View Coop"/>
        <s v="Frontier Elem"/>
        <s v="Poplar Elem"/>
        <s v="Poplar H S"/>
        <s v="Culbertson H S"/>
        <s v="Wolf Point Elem"/>
        <s v="Wolf Point H S"/>
        <s v="Brockton Elem"/>
        <s v="Brockton H S"/>
        <s v="Bainville K-12 Schools"/>
        <s v="Froid Elem"/>
        <s v="Froid H S"/>
        <s v="Roose-Valley Sp Ed Coop"/>
        <s v="Birney Elem"/>
        <s v="Forsyth Elem"/>
        <s v="Forsyth H S"/>
        <s v="Lame Deer Elem"/>
        <s v="Rosebud K-12"/>
        <s v="Colstrip Elem"/>
        <s v="Colstrip H S"/>
        <s v="Plains K-12"/>
        <s v="Thompson Falls Elem"/>
        <s v="Thompson Falls H S"/>
        <s v="Trout Creek Elem"/>
        <s v="Dixon Elem"/>
        <s v="Noxon Elem"/>
        <s v="Noxon H S"/>
        <s v="Sanders County Ed ServicesCoop"/>
        <s v="Westby K-12 Schools"/>
        <s v="Medicine Lake K-12 Schools"/>
        <s v="Plentywood K-12 Schools"/>
        <s v="Sheridan/Daniels Coop"/>
        <s v="Butte Elem"/>
        <s v="Ramsay Elem"/>
        <s v="Divide Elem"/>
        <s v="Melrose Elem"/>
        <s v="Butte H S"/>
        <s v="Park City Elem"/>
        <s v="Park City H S"/>
        <s v="Columbus Elem"/>
        <s v="Columbus H S"/>
        <s v="Reed Point Elem"/>
        <s v="Reed Point H S"/>
        <s v="Molt Elem"/>
        <s v="Fishtail Elem"/>
        <s v="Nye Elem"/>
        <s v="Rapelje Elem"/>
        <s v="Rapelje H S"/>
        <s v="Absarokee H S"/>
        <s v="Stillwater/Swt Grass Coop"/>
        <s v="Big Timber Elem"/>
        <s v="Melville Elem"/>
        <s v="Greycliff Elem"/>
        <s v="McLeod Elem"/>
        <s v="Sweet Grass County H S"/>
        <s v="Choteau Elem"/>
        <s v="Choteau H S"/>
        <s v="Bynum Elem"/>
        <s v="Fairfield Elem"/>
        <s v="Fairfield H S"/>
        <s v="Power Elem"/>
        <s v="Power H S"/>
        <s v="Golden Ridge Elem"/>
        <s v="Pendroy Elem"/>
        <s v="Greenfield Elem"/>
        <s v="Sunburst K-12 Schools"/>
        <s v="Shelby Elem"/>
        <s v="Shelby H S"/>
        <s v="Galata Elem"/>
        <s v="Hysham K-12 Schools"/>
        <s v="Glasgow K-12 Schools"/>
        <s v="Frazer Elem"/>
        <s v="Frazer H S"/>
        <s v="Hinsdale Elem"/>
        <s v="Hinsdale H S"/>
        <s v="Opheim K-12 Schools"/>
        <s v="Nashua K-12 Schools"/>
        <s v="Lustre Elem"/>
        <s v="Harlowton Elem"/>
        <s v="Harlowton H S"/>
        <s v="Wibaux K-12 Schools"/>
        <s v="Billings Elem"/>
        <s v="Billings H S"/>
        <s v="Lockwood Elem"/>
        <s v="Blue Creek Elem"/>
        <s v="Canyon Creek Elem"/>
        <s v="Laurel H S"/>
        <s v="Elder Grove Elem"/>
        <s v="Custer K-12 Schools"/>
        <s v="Morin Elem"/>
        <s v="Elysian Elem"/>
        <s v="Huntley Project K-12 Schools"/>
        <s v="Shepherd Elem"/>
        <s v="Shepherd H S"/>
        <s v="Pioneer Elem"/>
        <s v="Independent Elem"/>
        <s v="Yellowstone Academy Elem"/>
        <m/>
        <s v="Bitterroot Valley Coop" u="1"/>
        <s v="Plains H S" u="1"/>
        <s v="Shawmut Elem" u="1"/>
        <s v="Plains Elem" u="1"/>
      </sharedItems>
    </cacheField>
    <cacheField name="StateFy" numFmtId="0">
      <sharedItems containsString="0" containsBlank="1" containsNumber="1" containsInteger="1" minValue="2017" maxValue="2018" count="3">
        <n v="2018"/>
        <m/>
        <n v="2017" u="1"/>
      </sharedItems>
    </cacheField>
    <cacheField name="Anb" numFmtId="0">
      <sharedItems containsString="0" containsBlank="1" containsNumber="1" containsInteger="1" minValue="0" maxValue="11768"/>
    </cacheField>
    <cacheField name="LeLevel" numFmtId="0">
      <sharedItems containsBlank="1"/>
    </cacheField>
    <cacheField name="TransportationNetRequirement" numFmtId="0">
      <sharedItems containsString="0" containsBlank="1" containsNumber="1" minValue="0" maxValue="744198.4"/>
    </cacheField>
    <cacheField name="Bud Co On-Sched Trans Reim 2220" numFmtId="0">
      <sharedItems containsString="0" containsBlank="1" containsNumber="1" minValue="0" maxValue="744198.4"/>
    </cacheField>
    <cacheField name="Ratio of Requirement to Bud 2220" numFmtId="0">
      <sharedItems containsString="0" containsBlank="1" containsNumb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0">
  <r>
    <s v="010000"/>
    <s v="01"/>
    <s v="Beaverhead"/>
    <x v="0"/>
    <x v="0"/>
    <x v="0"/>
    <n v="0"/>
    <s v="EL"/>
    <n v="0"/>
    <n v="0"/>
    <n v="0"/>
  </r>
  <r>
    <s v="010000"/>
    <s v="01"/>
    <s v="Beaverhead"/>
    <x v="0"/>
    <x v="0"/>
    <x v="0"/>
    <n v="0"/>
    <s v="HS"/>
    <n v="0"/>
    <n v="0"/>
    <n v="0"/>
  </r>
  <r>
    <s v="010003"/>
    <s v="01"/>
    <s v="Beaverhead"/>
    <x v="1"/>
    <x v="1"/>
    <x v="0"/>
    <n v="6"/>
    <s v="EL"/>
    <n v="880"/>
    <n v="880"/>
    <n v="1"/>
  </r>
  <r>
    <s v="010005"/>
    <s v="01"/>
    <s v="Beaverhead"/>
    <x v="2"/>
    <x v="2"/>
    <x v="0"/>
    <n v="731"/>
    <s v="EL"/>
    <n v="0"/>
    <n v="0"/>
    <n v="0"/>
  </r>
  <r>
    <s v="010006"/>
    <s v="01"/>
    <s v="Beaverhead"/>
    <x v="3"/>
    <x v="3"/>
    <x v="0"/>
    <n v="344"/>
    <s v="HS"/>
    <n v="154000"/>
    <n v="154000"/>
    <n v="1"/>
  </r>
  <r>
    <s v="010007"/>
    <s v="01"/>
    <s v="Beaverhead"/>
    <x v="4"/>
    <x v="4"/>
    <x v="0"/>
    <n v="9"/>
    <s v="EL"/>
    <n v="745.74"/>
    <n v="828.6"/>
    <n v="0.9"/>
  </r>
  <r>
    <s v="010009"/>
    <s v="01"/>
    <s v="Beaverhead"/>
    <x v="5"/>
    <x v="5"/>
    <x v="0"/>
    <n v="77"/>
    <s v="HS"/>
    <n v="30073.23"/>
    <n v="30073.23"/>
    <n v="1"/>
  </r>
  <r>
    <s v="010010"/>
    <s v="01"/>
    <s v="Beaverhead"/>
    <x v="6"/>
    <x v="6"/>
    <x v="0"/>
    <n v="7"/>
    <s v="EL"/>
    <n v="1490.08"/>
    <n v="2980.17"/>
    <n v="0.5"/>
  </r>
  <r>
    <s v="010012"/>
    <s v="01"/>
    <s v="Beaverhead"/>
    <x v="7"/>
    <x v="7"/>
    <x v="0"/>
    <n v="7"/>
    <s v="EL"/>
    <n v="1100"/>
    <n v="1100"/>
    <n v="1"/>
  </r>
  <r>
    <s v="010014"/>
    <s v="01"/>
    <s v="Beaverhead"/>
    <x v="8"/>
    <x v="8"/>
    <x v="0"/>
    <n v="9"/>
    <s v="EL"/>
    <n v="0"/>
    <n v="0"/>
    <n v="0"/>
  </r>
  <r>
    <s v="010015"/>
    <s v="01"/>
    <s v="Beaverhead"/>
    <x v="9"/>
    <x v="9"/>
    <x v="0"/>
    <n v="23"/>
    <s v="EL"/>
    <n v="4844.7299999999996"/>
    <n v="4844.7299999999996"/>
    <n v="1"/>
  </r>
  <r>
    <s v="020020"/>
    <s v="02"/>
    <s v="Big Horn"/>
    <x v="10"/>
    <x v="10"/>
    <x v="0"/>
    <n v="8"/>
    <s v="EL"/>
    <n v="10000"/>
    <n v="10000"/>
    <n v="1"/>
  </r>
  <r>
    <s v="020021"/>
    <s v="02"/>
    <s v="Big Horn"/>
    <x v="11"/>
    <x v="11"/>
    <x v="0"/>
    <n v="53"/>
    <s v="EL"/>
    <n v="7377.97"/>
    <n v="7377.97"/>
    <n v="1"/>
  </r>
  <r>
    <s v="020023"/>
    <s v="02"/>
    <s v="Big Horn"/>
    <x v="12"/>
    <x v="12"/>
    <x v="0"/>
    <n v="1499"/>
    <s v="EL"/>
    <n v="241925.48"/>
    <n v="241925.48"/>
    <n v="1"/>
  </r>
  <r>
    <s v="020025"/>
    <s v="02"/>
    <s v="Big Horn"/>
    <x v="13"/>
    <x v="13"/>
    <x v="0"/>
    <n v="242"/>
    <s v="EL"/>
    <n v="24359.5"/>
    <n v="24359.5"/>
    <n v="1"/>
  </r>
  <r>
    <s v="020026"/>
    <s v="02"/>
    <s v="Big Horn"/>
    <x v="14"/>
    <x v="14"/>
    <x v="0"/>
    <n v="121"/>
    <s v="EL"/>
    <n v="8058.6"/>
    <n v="8058.6"/>
    <n v="1"/>
  </r>
  <r>
    <s v="021189"/>
    <s v="02"/>
    <s v="Big Horn"/>
    <x v="15"/>
    <x v="15"/>
    <x v="0"/>
    <n v="497"/>
    <s v="HS"/>
    <n v="92410.38"/>
    <n v="92410.38"/>
    <n v="1"/>
  </r>
  <r>
    <s v="021190"/>
    <s v="02"/>
    <s v="Big Horn"/>
    <x v="16"/>
    <x v="16"/>
    <x v="0"/>
    <n v="130"/>
    <s v="HS"/>
    <n v="13225.3"/>
    <n v="13225.3"/>
    <n v="1"/>
  </r>
  <r>
    <s v="021214"/>
    <s v="02"/>
    <s v="Big Horn"/>
    <x v="17"/>
    <x v="17"/>
    <x v="0"/>
    <n v="49"/>
    <s v="HS"/>
    <n v="7377.97"/>
    <n v="7377.97"/>
    <n v="1"/>
  </r>
  <r>
    <s v="021230"/>
    <s v="02"/>
    <s v="Big Horn"/>
    <x v="18"/>
    <x v="18"/>
    <x v="0"/>
    <n v="21"/>
    <s v="HS"/>
    <n v="3562.58"/>
    <n v="22054.05"/>
    <n v="0.1615"/>
  </r>
  <r>
    <s v="030028"/>
    <s v="03"/>
    <s v="Blaine"/>
    <x v="19"/>
    <x v="19"/>
    <x v="0"/>
    <n v="272"/>
    <s v="EL"/>
    <n v="18713.3"/>
    <n v="18713.3"/>
    <n v="1"/>
  </r>
  <r>
    <s v="030029"/>
    <s v="03"/>
    <s v="Blaine"/>
    <x v="20"/>
    <x v="20"/>
    <x v="0"/>
    <n v="126"/>
    <s v="HS"/>
    <n v="19938.37"/>
    <n v="19938.37"/>
    <n v="1"/>
  </r>
  <r>
    <s v="030030"/>
    <s v="03"/>
    <s v="Blaine"/>
    <x v="21"/>
    <x v="21"/>
    <x v="0"/>
    <n v="472"/>
    <s v="EL"/>
    <n v="47784.71"/>
    <n v="47784.71"/>
    <n v="1"/>
  </r>
  <r>
    <s v="030031"/>
    <s v="03"/>
    <s v="Blaine"/>
    <x v="22"/>
    <x v="22"/>
    <x v="0"/>
    <n v="149"/>
    <s v="HS"/>
    <n v="25688.73"/>
    <n v="25688.73"/>
    <n v="1"/>
  </r>
  <r>
    <s v="030032"/>
    <s v="03"/>
    <s v="Blaine"/>
    <x v="23"/>
    <x v="23"/>
    <x v="0"/>
    <n v="7"/>
    <s v="EL"/>
    <n v="4502"/>
    <n v="4502"/>
    <n v="1"/>
  </r>
  <r>
    <s v="030034"/>
    <s v="03"/>
    <s v="Blaine"/>
    <x v="24"/>
    <x v="24"/>
    <x v="0"/>
    <n v="23"/>
    <s v="EL"/>
    <n v="11378.07"/>
    <n v="11378.07"/>
    <n v="1"/>
  </r>
  <r>
    <s v="030044"/>
    <s v="03"/>
    <s v="Blaine"/>
    <x v="25"/>
    <x v="25"/>
    <x v="0"/>
    <n v="64"/>
    <s v="EL"/>
    <n v="26610.5"/>
    <n v="26610.5"/>
    <n v="1"/>
  </r>
  <r>
    <s v="030045"/>
    <s v="03"/>
    <s v="Blaine"/>
    <x v="26"/>
    <x v="26"/>
    <x v="0"/>
    <n v="19"/>
    <s v="HS"/>
    <n v="9769.5"/>
    <n v="9769.5"/>
    <n v="1"/>
  </r>
  <r>
    <s v="030048"/>
    <s v="03"/>
    <s v="Blaine"/>
    <x v="27"/>
    <x v="27"/>
    <x v="0"/>
    <n v="0"/>
    <s v="EL"/>
    <n v="0"/>
    <n v="0"/>
    <n v="0"/>
  </r>
  <r>
    <s v="031213"/>
    <s v="03"/>
    <s v="Blaine"/>
    <x v="28"/>
    <x v="28"/>
    <x v="0"/>
    <n v="243"/>
    <s v="HS"/>
    <n v="24491"/>
    <n v="24491"/>
    <n v="1"/>
  </r>
  <r>
    <s v="031216"/>
    <s v="03"/>
    <s v="Blaine"/>
    <x v="29"/>
    <x v="29"/>
    <x v="0"/>
    <n v="16"/>
    <s v="EL"/>
    <n v="0"/>
    <n v="0"/>
    <n v="0"/>
  </r>
  <r>
    <s v="040055"/>
    <s v="04"/>
    <s v="Broadwater"/>
    <x v="30"/>
    <x v="30"/>
    <x v="0"/>
    <n v="688"/>
    <s v="HS"/>
    <n v="68931.92"/>
    <n v="68931.92"/>
    <n v="1"/>
  </r>
  <r>
    <s v="040360"/>
    <s v="04"/>
    <s v="Broadwater"/>
    <x v="31"/>
    <x v="31"/>
    <x v="0"/>
    <n v="62"/>
    <s v="EL"/>
    <n v="6934.6"/>
    <n v="52792.47"/>
    <n v="0.1313"/>
  </r>
  <r>
    <s v="040361"/>
    <s v="04"/>
    <s v="Broadwater"/>
    <x v="32"/>
    <x v="32"/>
    <x v="0"/>
    <n v="24"/>
    <s v="HS"/>
    <n v="6811.93"/>
    <n v="52792.47"/>
    <n v="0.129"/>
  </r>
  <r>
    <s v="050056"/>
    <s v="05"/>
    <s v="Carbon"/>
    <x v="33"/>
    <x v="33"/>
    <x v="0"/>
    <n v="344"/>
    <s v="EL"/>
    <n v="42567.97"/>
    <n v="42567.97"/>
    <n v="1"/>
  </r>
  <r>
    <s v="050057"/>
    <s v="05"/>
    <s v="Carbon"/>
    <x v="34"/>
    <x v="34"/>
    <x v="0"/>
    <n v="168"/>
    <s v="HS"/>
    <n v="30825.08"/>
    <n v="30825.08"/>
    <n v="1"/>
  </r>
  <r>
    <s v="050059"/>
    <s v="05"/>
    <s v="Carbon"/>
    <x v="35"/>
    <x v="35"/>
    <x v="0"/>
    <n v="209"/>
    <s v="HS"/>
    <n v="25875.95"/>
    <n v="25875.95"/>
    <n v="1"/>
  </r>
  <r>
    <s v="050060"/>
    <s v="05"/>
    <s v="Carbon"/>
    <x v="36"/>
    <x v="36"/>
    <x v="0"/>
    <n v="244"/>
    <s v="EL"/>
    <n v="31138.84"/>
    <n v="31138.84"/>
    <n v="1"/>
  </r>
  <r>
    <s v="050061"/>
    <s v="05"/>
    <s v="Carbon"/>
    <x v="37"/>
    <x v="37"/>
    <x v="0"/>
    <n v="125"/>
    <s v="HS"/>
    <n v="20759.23"/>
    <n v="20759.23"/>
    <n v="1"/>
  </r>
  <r>
    <s v="050069"/>
    <s v="05"/>
    <s v="Carbon"/>
    <x v="38"/>
    <x v="38"/>
    <x v="0"/>
    <n v="118"/>
    <s v="HS"/>
    <n v="20732.87"/>
    <n v="20732.87"/>
    <n v="1"/>
  </r>
  <r>
    <s v="050072"/>
    <s v="05"/>
    <s v="Carbon"/>
    <x v="39"/>
    <x v="39"/>
    <x v="0"/>
    <n v="124"/>
    <s v="HS"/>
    <n v="23072.560000000001"/>
    <n v="23072.560000000001"/>
    <n v="1"/>
  </r>
  <r>
    <s v="050076"/>
    <s v="05"/>
    <s v="Carbon"/>
    <x v="40"/>
    <x v="40"/>
    <x v="0"/>
    <n v="63"/>
    <s v="HS"/>
    <n v="15409.67"/>
    <n v="15409.67"/>
    <n v="1"/>
  </r>
  <r>
    <s v="050861"/>
    <s v="05"/>
    <s v="Carbon"/>
    <x v="41"/>
    <x v="41"/>
    <x v="0"/>
    <n v="5"/>
    <s v="EL"/>
    <n v="542.16999999999996"/>
    <n v="17891.72"/>
    <n v="3.0300000000000001E-2"/>
  </r>
  <r>
    <s v="050970"/>
    <s v="05"/>
    <s v="Carbon"/>
    <x v="42"/>
    <x v="42"/>
    <x v="0"/>
    <n v="67"/>
    <s v="EL"/>
    <n v="2550.89"/>
    <n v="57832.95"/>
    <n v="4.41E-2"/>
  </r>
  <r>
    <s v="051231"/>
    <s v="05"/>
    <s v="Carbon"/>
    <x v="43"/>
    <x v="43"/>
    <x v="0"/>
    <n v="32"/>
    <s v="EL"/>
    <n v="6357.78"/>
    <n v="6357.78"/>
    <n v="1"/>
  </r>
  <r>
    <s v="060078"/>
    <s v="06"/>
    <s v="Carter"/>
    <x v="44"/>
    <x v="44"/>
    <x v="0"/>
    <n v="11"/>
    <s v="EL"/>
    <n v="2887.87"/>
    <n v="2887.87"/>
    <n v="1"/>
  </r>
  <r>
    <s v="060087"/>
    <s v="06"/>
    <s v="Carter"/>
    <x v="45"/>
    <x v="45"/>
    <x v="0"/>
    <n v="82"/>
    <s v="EL"/>
    <n v="29080.53"/>
    <n v="29080.53"/>
    <n v="1"/>
  </r>
  <r>
    <s v="060096"/>
    <s v="06"/>
    <s v="Carter"/>
    <x v="46"/>
    <x v="46"/>
    <x v="0"/>
    <n v="5"/>
    <s v="EL"/>
    <n v="0"/>
    <n v="0"/>
    <n v="0"/>
  </r>
  <r>
    <s v="060097"/>
    <s v="06"/>
    <s v="Carter"/>
    <x v="47"/>
    <x v="47"/>
    <x v="0"/>
    <n v="39"/>
    <s v="HS"/>
    <n v="30339.1"/>
    <n v="30339.1"/>
    <n v="1"/>
  </r>
  <r>
    <s v="060705"/>
    <s v="06"/>
    <s v="Carter"/>
    <x v="48"/>
    <x v="48"/>
    <x v="0"/>
    <n v="0"/>
    <s v="EL"/>
    <n v="0"/>
    <n v="7792.78"/>
    <n v="0"/>
  </r>
  <r>
    <s v="060706"/>
    <s v="06"/>
    <s v="Carter"/>
    <x v="49"/>
    <x v="49"/>
    <x v="0"/>
    <n v="0"/>
    <s v="HS"/>
    <n v="0"/>
    <n v="124069.27"/>
    <n v="0"/>
  </r>
  <r>
    <s v="069692"/>
    <s v="06"/>
    <s v="Carter"/>
    <x v="50"/>
    <x v="50"/>
    <x v="0"/>
    <n v="0"/>
    <s v="EL"/>
    <n v="0"/>
    <n v="0"/>
    <n v="0"/>
  </r>
  <r>
    <s v="069692"/>
    <s v="06"/>
    <s v="Carter"/>
    <x v="50"/>
    <x v="50"/>
    <x v="0"/>
    <n v="0"/>
    <s v="HS"/>
    <n v="0"/>
    <n v="0"/>
    <n v="0"/>
  </r>
  <r>
    <s v="070098"/>
    <s v="07"/>
    <s v="Cascade"/>
    <x v="51"/>
    <x v="51"/>
    <x v="0"/>
    <n v="7517"/>
    <s v="EL"/>
    <n v="292612.40000000002"/>
    <n v="292612.40000000002"/>
    <n v="1"/>
  </r>
  <r>
    <s v="070099"/>
    <s v="07"/>
    <s v="Cascade"/>
    <x v="52"/>
    <x v="52"/>
    <x v="0"/>
    <n v="3025"/>
    <s v="HS"/>
    <n v="118491.79"/>
    <n v="118491.79"/>
    <n v="1"/>
  </r>
  <r>
    <s v="070101"/>
    <s v="07"/>
    <s v="Cascade"/>
    <x v="53"/>
    <x v="53"/>
    <x v="0"/>
    <n v="199"/>
    <s v="EL"/>
    <n v="34650"/>
    <n v="34650"/>
    <n v="1"/>
  </r>
  <r>
    <s v="070102"/>
    <s v="07"/>
    <s v="Cascade"/>
    <x v="54"/>
    <x v="54"/>
    <x v="0"/>
    <n v="109"/>
    <s v="HS"/>
    <n v="34650"/>
    <n v="34650"/>
    <n v="1"/>
  </r>
  <r>
    <s v="070104"/>
    <s v="07"/>
    <s v="Cascade"/>
    <x v="55"/>
    <x v="55"/>
    <x v="0"/>
    <n v="215"/>
    <s v="EL"/>
    <n v="33000"/>
    <n v="33000"/>
    <n v="1"/>
  </r>
  <r>
    <s v="070105"/>
    <s v="07"/>
    <s v="Cascade"/>
    <x v="56"/>
    <x v="56"/>
    <x v="0"/>
    <n v="76"/>
    <s v="HS"/>
    <n v="33000"/>
    <n v="33000"/>
    <n v="1"/>
  </r>
  <r>
    <s v="070112"/>
    <s v="07"/>
    <s v="Cascade"/>
    <x v="57"/>
    <x v="57"/>
    <x v="0"/>
    <n v="254"/>
    <s v="EL"/>
    <n v="22886.33"/>
    <n v="22886.33"/>
    <n v="1"/>
  </r>
  <r>
    <s v="070113"/>
    <s v="07"/>
    <s v="Cascade"/>
    <x v="58"/>
    <x v="58"/>
    <x v="0"/>
    <n v="90"/>
    <s v="HS"/>
    <n v="22886.33"/>
    <n v="22886.33"/>
    <n v="1"/>
  </r>
  <r>
    <s v="070118"/>
    <s v="07"/>
    <s v="Cascade"/>
    <x v="59"/>
    <x v="59"/>
    <x v="0"/>
    <n v="95"/>
    <s v="HS"/>
    <n v="26824.87"/>
    <n v="26824.87"/>
    <n v="1"/>
  </r>
  <r>
    <s v="070127"/>
    <s v="07"/>
    <s v="Cascade"/>
    <x v="60"/>
    <x v="60"/>
    <x v="0"/>
    <n v="164"/>
    <s v="EL"/>
    <n v="7242.29"/>
    <n v="7242.29"/>
    <n v="1"/>
  </r>
  <r>
    <s v="070131"/>
    <s v="07"/>
    <s v="Cascade"/>
    <x v="61"/>
    <x v="61"/>
    <x v="0"/>
    <n v="113"/>
    <s v="EL"/>
    <n v="12100"/>
    <n v="12100"/>
    <n v="1"/>
  </r>
  <r>
    <s v="071225"/>
    <s v="07"/>
    <s v="Cascade"/>
    <x v="62"/>
    <x v="62"/>
    <x v="0"/>
    <n v="188"/>
    <s v="EL"/>
    <n v="35802.129999999997"/>
    <n v="35802.129999999997"/>
    <n v="1"/>
  </r>
  <r>
    <s v="079699"/>
    <s v="07"/>
    <s v="Cascade"/>
    <x v="63"/>
    <x v="63"/>
    <x v="0"/>
    <n v="0"/>
    <s v="EL"/>
    <n v="0"/>
    <n v="0"/>
    <n v="0"/>
  </r>
  <r>
    <s v="080000"/>
    <s v="08"/>
    <s v="Chouteau"/>
    <x v="0"/>
    <x v="0"/>
    <x v="0"/>
    <n v="0"/>
    <s v="EL"/>
    <n v="397.69"/>
    <n v="0"/>
    <n v="0"/>
  </r>
  <r>
    <s v="080000"/>
    <s v="08"/>
    <s v="Chouteau"/>
    <x v="0"/>
    <x v="0"/>
    <x v="0"/>
    <n v="0"/>
    <s v="HS"/>
    <n v="4940.24"/>
    <n v="0"/>
    <n v="0"/>
  </r>
  <r>
    <s v="080133"/>
    <s v="08"/>
    <s v="Chouteau"/>
    <x v="64"/>
    <x v="64"/>
    <x v="0"/>
    <n v="214"/>
    <s v="EL"/>
    <n v="1455.3"/>
    <n v="1455.3"/>
    <n v="1"/>
  </r>
  <r>
    <s v="080134"/>
    <s v="08"/>
    <s v="Chouteau"/>
    <x v="65"/>
    <x v="65"/>
    <x v="0"/>
    <n v="81"/>
    <s v="HS"/>
    <n v="73344.539999999994"/>
    <n v="73344.539999999994"/>
    <n v="1"/>
  </r>
  <r>
    <s v="080138"/>
    <s v="08"/>
    <s v="Chouteau"/>
    <x v="66"/>
    <x v="66"/>
    <x v="0"/>
    <n v="180"/>
    <s v="HS"/>
    <n v="36795"/>
    <n v="36795"/>
    <n v="1"/>
  </r>
  <r>
    <s v="080146"/>
    <s v="08"/>
    <s v="Chouteau"/>
    <x v="67"/>
    <x v="67"/>
    <x v="0"/>
    <n v="96"/>
    <s v="HS"/>
    <n v="23322.42"/>
    <n v="23322.42"/>
    <n v="1"/>
  </r>
  <r>
    <s v="080154"/>
    <s v="08"/>
    <s v="Chouteau"/>
    <x v="68"/>
    <x v="68"/>
    <x v="0"/>
    <n v="84"/>
    <s v="HS"/>
    <n v="26680.25"/>
    <n v="26680.25"/>
    <n v="1"/>
  </r>
  <r>
    <s v="080159"/>
    <s v="08"/>
    <s v="Chouteau"/>
    <x v="69"/>
    <x v="69"/>
    <x v="0"/>
    <n v="7"/>
    <s v="EL"/>
    <n v="1507.55"/>
    <n v="1507.55"/>
    <n v="1"/>
  </r>
  <r>
    <s v="080161"/>
    <s v="08"/>
    <s v="Chouteau"/>
    <x v="70"/>
    <x v="70"/>
    <x v="0"/>
    <n v="15"/>
    <s v="EL"/>
    <n v="0"/>
    <n v="0"/>
    <n v="0"/>
  </r>
  <r>
    <s v="080171"/>
    <s v="08"/>
    <s v="Chouteau"/>
    <x v="71"/>
    <x v="71"/>
    <x v="0"/>
    <n v="11"/>
    <s v="EL"/>
    <n v="0"/>
    <n v="0"/>
    <n v="0"/>
  </r>
  <r>
    <s v="081207"/>
    <s v="08"/>
    <s v="Chouteau"/>
    <x v="72"/>
    <x v="72"/>
    <x v="0"/>
    <n v="90"/>
    <s v="EL"/>
    <n v="8853.7099999999991"/>
    <n v="41317.32"/>
    <n v="0.21429999999999999"/>
  </r>
  <r>
    <s v="089871"/>
    <s v="08"/>
    <s v="Chouteau"/>
    <x v="73"/>
    <x v="73"/>
    <x v="0"/>
    <n v="0"/>
    <s v="EL"/>
    <n v="0"/>
    <n v="0"/>
    <n v="0"/>
  </r>
  <r>
    <s v="090172"/>
    <s v="09"/>
    <s v="Custer"/>
    <x v="74"/>
    <x v="74"/>
    <x v="0"/>
    <n v="1072"/>
    <s v="EL"/>
    <n v="16293.75"/>
    <n v="16293.75"/>
    <n v="1"/>
  </r>
  <r>
    <s v="090173"/>
    <s v="09"/>
    <s v="Custer"/>
    <x v="75"/>
    <x v="75"/>
    <x v="0"/>
    <n v="36"/>
    <s v="EL"/>
    <n v="15072.56"/>
    <n v="15072.56"/>
    <n v="1"/>
  </r>
  <r>
    <s v="090177"/>
    <s v="09"/>
    <s v="Custer"/>
    <x v="76"/>
    <x v="76"/>
    <x v="0"/>
    <n v="12"/>
    <s v="EL"/>
    <n v="0"/>
    <n v="0"/>
    <n v="0"/>
  </r>
  <r>
    <s v="090179"/>
    <s v="09"/>
    <s v="Custer"/>
    <x v="77"/>
    <x v="10"/>
    <x v="0"/>
    <n v="0"/>
    <s v="EL"/>
    <n v="0"/>
    <n v="0"/>
    <n v="0"/>
  </r>
  <r>
    <s v="090187"/>
    <s v="09"/>
    <s v="Custer"/>
    <x v="78"/>
    <x v="77"/>
    <x v="0"/>
    <n v="67"/>
    <s v="EL"/>
    <n v="14862.58"/>
    <n v="14862.58"/>
    <n v="1"/>
  </r>
  <r>
    <s v="090189"/>
    <s v="09"/>
    <s v="Custer"/>
    <x v="79"/>
    <x v="78"/>
    <x v="0"/>
    <n v="4"/>
    <s v="EL"/>
    <n v="335.02"/>
    <n v="335.02"/>
    <n v="1"/>
  </r>
  <r>
    <s v="090192"/>
    <s v="09"/>
    <s v="Custer"/>
    <x v="80"/>
    <x v="79"/>
    <x v="0"/>
    <n v="558"/>
    <s v="HS"/>
    <n v="32230.55"/>
    <n v="32230.55"/>
    <n v="1"/>
  </r>
  <r>
    <s v="091238"/>
    <s v="09"/>
    <s v="Custer"/>
    <x v="81"/>
    <x v="80"/>
    <x v="0"/>
    <n v="3"/>
    <s v="EL"/>
    <n v="0"/>
    <n v="0"/>
    <n v="0"/>
  </r>
  <r>
    <s v="099692"/>
    <s v="09"/>
    <s v="Custer"/>
    <x v="50"/>
    <x v="50"/>
    <x v="0"/>
    <n v="0"/>
    <s v="EL"/>
    <n v="0"/>
    <n v="0"/>
    <n v="0"/>
  </r>
  <r>
    <s v="100194"/>
    <s v="10"/>
    <s v="Daniels"/>
    <x v="82"/>
    <x v="81"/>
    <x v="0"/>
    <n v="296"/>
    <s v="HS"/>
    <n v="96395.31"/>
    <n v="96395.31"/>
    <n v="1"/>
  </r>
  <r>
    <s v="110206"/>
    <s v="11"/>
    <s v="Dawson"/>
    <x v="83"/>
    <x v="82"/>
    <x v="0"/>
    <n v="919"/>
    <s v="EL"/>
    <n v="45371.26"/>
    <n v="45371.26"/>
    <n v="1"/>
  </r>
  <r>
    <s v="110207"/>
    <s v="11"/>
    <s v="Dawson"/>
    <x v="84"/>
    <x v="83"/>
    <x v="0"/>
    <n v="386"/>
    <s v="HS"/>
    <n v="26611.51"/>
    <n v="26611.51"/>
    <n v="1"/>
  </r>
  <r>
    <s v="110215"/>
    <s v="11"/>
    <s v="Dawson"/>
    <x v="85"/>
    <x v="84"/>
    <x v="0"/>
    <n v="3"/>
    <s v="EL"/>
    <n v="0"/>
    <n v="0"/>
    <n v="0"/>
  </r>
  <r>
    <s v="110216"/>
    <s v="11"/>
    <s v="Dawson"/>
    <x v="86"/>
    <x v="85"/>
    <x v="0"/>
    <n v="16"/>
    <s v="EL"/>
    <n v="2706.43"/>
    <n v="2706.43"/>
    <n v="1"/>
  </r>
  <r>
    <s v="110227"/>
    <s v="11"/>
    <s v="Dawson"/>
    <x v="87"/>
    <x v="86"/>
    <x v="0"/>
    <n v="45"/>
    <s v="EL"/>
    <n v="15033.09"/>
    <n v="15033.09"/>
    <n v="1"/>
  </r>
  <r>
    <s v="110228"/>
    <s v="11"/>
    <s v="Dawson"/>
    <x v="88"/>
    <x v="87"/>
    <x v="0"/>
    <n v="28"/>
    <s v="HS"/>
    <n v="15646.41"/>
    <n v="15646.41"/>
    <n v="1"/>
  </r>
  <r>
    <s v="110747"/>
    <s v="11"/>
    <s v="Dawson"/>
    <x v="89"/>
    <x v="88"/>
    <x v="0"/>
    <n v="3"/>
    <s v="EL"/>
    <n v="292.23"/>
    <n v="8182.35"/>
    <n v="3.5700000000000003E-2"/>
  </r>
  <r>
    <s v="111193"/>
    <s v="11"/>
    <s v="Dawson"/>
    <x v="90"/>
    <x v="89"/>
    <x v="0"/>
    <n v="22"/>
    <s v="EL"/>
    <n v="445.7"/>
    <n v="445.7"/>
    <n v="1"/>
  </r>
  <r>
    <s v="120007"/>
    <s v="12"/>
    <s v="Deer Lodge"/>
    <x v="4"/>
    <x v="4"/>
    <x v="0"/>
    <n v="1"/>
    <s v="EL"/>
    <n v="82.86"/>
    <n v="828.6"/>
    <n v="0.1"/>
  </r>
  <r>
    <s v="120010"/>
    <s v="12"/>
    <s v="Deer Lodge"/>
    <x v="6"/>
    <x v="6"/>
    <x v="0"/>
    <n v="7"/>
    <s v="EL"/>
    <n v="1490.09"/>
    <n v="2980.17"/>
    <n v="0.5"/>
  </r>
  <r>
    <s v="120236"/>
    <s v="12"/>
    <s v="Deer Lodge"/>
    <x v="91"/>
    <x v="90"/>
    <x v="0"/>
    <n v="772"/>
    <s v="EL"/>
    <n v="47374.35"/>
    <n v="47374.35"/>
    <n v="1"/>
  </r>
  <r>
    <s v="120237"/>
    <s v="12"/>
    <s v="Deer Lodge"/>
    <x v="92"/>
    <x v="91"/>
    <x v="0"/>
    <n v="333"/>
    <s v="HS"/>
    <n v="19484.7"/>
    <n v="19484.7"/>
    <n v="1"/>
  </r>
  <r>
    <s v="120712"/>
    <s v="12"/>
    <s v="Deer Lodge"/>
    <x v="93"/>
    <x v="92"/>
    <x v="0"/>
    <n v="8"/>
    <s v="EL"/>
    <n v="1218.6500000000001"/>
    <n v="66416.22"/>
    <n v="1.83E-2"/>
  </r>
  <r>
    <s v="120713"/>
    <s v="12"/>
    <s v="Deer Lodge"/>
    <x v="94"/>
    <x v="93"/>
    <x v="0"/>
    <n v="7"/>
    <s v="HS"/>
    <n v="515.79"/>
    <n v="15400"/>
    <n v="3.3500000000000002E-2"/>
  </r>
  <r>
    <s v="130244"/>
    <s v="13"/>
    <s v="Fallon"/>
    <x v="95"/>
    <x v="94"/>
    <x v="0"/>
    <n v="499"/>
    <s v="HS"/>
    <n v="42996.69"/>
    <n v="42996.69"/>
    <n v="1"/>
  </r>
  <r>
    <s v="130256"/>
    <s v="13"/>
    <s v="Fallon"/>
    <x v="96"/>
    <x v="95"/>
    <x v="0"/>
    <n v="92"/>
    <s v="HS"/>
    <n v="40943.040000000001"/>
    <n v="40943.040000000001"/>
    <n v="1"/>
  </r>
  <r>
    <s v="139692"/>
    <s v="13"/>
    <s v="Fallon"/>
    <x v="50"/>
    <x v="50"/>
    <x v="0"/>
    <n v="0"/>
    <s v="HS"/>
    <n v="0"/>
    <n v="0"/>
    <n v="0"/>
  </r>
  <r>
    <s v="140258"/>
    <s v="14"/>
    <s v="Fergus"/>
    <x v="97"/>
    <x v="96"/>
    <x v="0"/>
    <n v="846"/>
    <s v="EL"/>
    <n v="63209.61"/>
    <n v="63209.61"/>
    <n v="1"/>
  </r>
  <r>
    <s v="140259"/>
    <s v="14"/>
    <s v="Fergus"/>
    <x v="98"/>
    <x v="97"/>
    <x v="0"/>
    <n v="367"/>
    <s v="HS"/>
    <n v="30192.85"/>
    <n v="30192.85"/>
    <n v="1"/>
  </r>
  <r>
    <s v="140264"/>
    <s v="14"/>
    <s v="Fergus"/>
    <x v="99"/>
    <x v="98"/>
    <x v="0"/>
    <n v="16"/>
    <s v="EL"/>
    <n v="0"/>
    <n v="0"/>
    <n v="0"/>
  </r>
  <r>
    <s v="140268"/>
    <s v="14"/>
    <s v="Fergus"/>
    <x v="100"/>
    <x v="99"/>
    <x v="0"/>
    <n v="51"/>
    <s v="EL"/>
    <n v="16232.93"/>
    <n v="16232.93"/>
    <n v="1"/>
  </r>
  <r>
    <s v="140269"/>
    <s v="14"/>
    <s v="Fergus"/>
    <x v="101"/>
    <x v="100"/>
    <x v="0"/>
    <n v="21"/>
    <s v="HS"/>
    <n v="16398.330000000002"/>
    <n v="16398.330000000002"/>
    <n v="1"/>
  </r>
  <r>
    <s v="140272"/>
    <s v="14"/>
    <s v="Fergus"/>
    <x v="102"/>
    <x v="101"/>
    <x v="0"/>
    <n v="9"/>
    <s v="EL"/>
    <n v="0"/>
    <n v="0"/>
    <n v="0"/>
  </r>
  <r>
    <s v="140273"/>
    <s v="14"/>
    <s v="Fergus"/>
    <x v="103"/>
    <x v="102"/>
    <x v="0"/>
    <n v="65"/>
    <s v="EL"/>
    <n v="12224.68"/>
    <n v="12224.68"/>
    <n v="1"/>
  </r>
  <r>
    <s v="140274"/>
    <s v="14"/>
    <s v="Fergus"/>
    <x v="104"/>
    <x v="103"/>
    <x v="0"/>
    <n v="37"/>
    <s v="HS"/>
    <n v="8149.79"/>
    <n v="8149.79"/>
    <n v="1"/>
  </r>
  <r>
    <s v="140280"/>
    <s v="14"/>
    <s v="Fergus"/>
    <x v="105"/>
    <x v="104"/>
    <x v="0"/>
    <n v="42"/>
    <s v="HS"/>
    <n v="26491.599999999999"/>
    <n v="26491.599999999999"/>
    <n v="1"/>
  </r>
  <r>
    <s v="140281"/>
    <s v="14"/>
    <s v="Fergus"/>
    <x v="106"/>
    <x v="105"/>
    <x v="0"/>
    <n v="36"/>
    <s v="EL"/>
    <n v="10285.969999999999"/>
    <n v="10285.969999999999"/>
    <n v="1"/>
  </r>
  <r>
    <s v="140282"/>
    <s v="14"/>
    <s v="Fergus"/>
    <x v="107"/>
    <x v="106"/>
    <x v="0"/>
    <n v="34"/>
    <s v="HS"/>
    <n v="10508.08"/>
    <n v="10508.08"/>
    <n v="1"/>
  </r>
  <r>
    <s v="140288"/>
    <s v="14"/>
    <s v="Fergus"/>
    <x v="108"/>
    <x v="107"/>
    <x v="0"/>
    <n v="8"/>
    <s v="EL"/>
    <n v="0"/>
    <n v="0"/>
    <n v="0"/>
  </r>
  <r>
    <s v="140291"/>
    <s v="14"/>
    <s v="Fergus"/>
    <x v="109"/>
    <x v="108"/>
    <x v="0"/>
    <n v="108"/>
    <s v="HS"/>
    <n v="46500"/>
    <n v="46500"/>
    <n v="1"/>
  </r>
  <r>
    <s v="140948"/>
    <s v="14"/>
    <s v="Fergus"/>
    <x v="110"/>
    <x v="109"/>
    <x v="0"/>
    <n v="4"/>
    <s v="EL"/>
    <n v="1562.05"/>
    <n v="10934.36"/>
    <n v="0.14280000000000001"/>
  </r>
  <r>
    <s v="141218"/>
    <s v="14"/>
    <s v="Fergus"/>
    <x v="111"/>
    <x v="110"/>
    <x v="0"/>
    <n v="7"/>
    <s v="EL"/>
    <n v="0"/>
    <n v="0"/>
    <n v="0"/>
  </r>
  <r>
    <s v="149691"/>
    <s v="14"/>
    <s v="Fergus"/>
    <x v="112"/>
    <x v="111"/>
    <x v="0"/>
    <n v="0"/>
    <s v="EL"/>
    <n v="0"/>
    <n v="0"/>
    <n v="0"/>
  </r>
  <r>
    <s v="150000"/>
    <s v="15"/>
    <s v="Flathead"/>
    <x v="0"/>
    <x v="0"/>
    <x v="0"/>
    <n v="0"/>
    <s v="EL"/>
    <n v="0"/>
    <n v="0"/>
    <n v="0"/>
  </r>
  <r>
    <s v="150307"/>
    <s v="15"/>
    <s v="Flathead"/>
    <x v="113"/>
    <x v="112"/>
    <x v="0"/>
    <n v="146"/>
    <s v="EL"/>
    <n v="0"/>
    <n v="0"/>
    <n v="0"/>
  </r>
  <r>
    <s v="150308"/>
    <s v="15"/>
    <s v="Flathead"/>
    <x v="114"/>
    <x v="113"/>
    <x v="0"/>
    <n v="182"/>
    <s v="EL"/>
    <n v="582.12"/>
    <n v="582.12"/>
    <n v="1"/>
  </r>
  <r>
    <s v="150309"/>
    <s v="15"/>
    <s v="Flathead"/>
    <x v="115"/>
    <x v="114"/>
    <x v="0"/>
    <n v="171"/>
    <s v="EL"/>
    <n v="0"/>
    <n v="0"/>
    <n v="0"/>
  </r>
  <r>
    <s v="150310"/>
    <s v="15"/>
    <s v="Flathead"/>
    <x v="116"/>
    <x v="115"/>
    <x v="0"/>
    <n v="3160"/>
    <s v="EL"/>
    <n v="148064"/>
    <n v="148064"/>
    <n v="1"/>
  </r>
  <r>
    <s v="150311"/>
    <s v="15"/>
    <s v="Flathead"/>
    <x v="117"/>
    <x v="116"/>
    <x v="0"/>
    <n v="2929"/>
    <s v="HS"/>
    <n v="215728"/>
    <n v="215728"/>
    <n v="1"/>
  </r>
  <r>
    <s v="150312"/>
    <s v="15"/>
    <s v="Flathead"/>
    <x v="118"/>
    <x v="117"/>
    <x v="0"/>
    <n v="1491"/>
    <s v="EL"/>
    <n v="113189.4"/>
    <n v="113189.4"/>
    <n v="1"/>
  </r>
  <r>
    <s v="150313"/>
    <s v="15"/>
    <s v="Flathead"/>
    <x v="119"/>
    <x v="118"/>
    <x v="0"/>
    <n v="676"/>
    <s v="HS"/>
    <n v="45981.26"/>
    <n v="45981.26"/>
    <n v="1"/>
  </r>
  <r>
    <s v="150316"/>
    <s v="15"/>
    <s v="Flathead"/>
    <x v="120"/>
    <x v="119"/>
    <x v="0"/>
    <n v="98"/>
    <s v="EL"/>
    <n v="6776.75"/>
    <n v="6776.75"/>
    <n v="1"/>
  </r>
  <r>
    <s v="150317"/>
    <s v="15"/>
    <s v="Flathead"/>
    <x v="121"/>
    <x v="120"/>
    <x v="0"/>
    <n v="249"/>
    <s v="EL"/>
    <n v="20665.830000000002"/>
    <n v="20665.830000000002"/>
    <n v="1"/>
  </r>
  <r>
    <s v="150320"/>
    <s v="15"/>
    <s v="Flathead"/>
    <x v="122"/>
    <x v="121"/>
    <x v="0"/>
    <n v="259"/>
    <s v="EL"/>
    <n v="0"/>
    <n v="0"/>
    <n v="0"/>
  </r>
  <r>
    <s v="150323"/>
    <s v="15"/>
    <s v="Flathead"/>
    <x v="123"/>
    <x v="122"/>
    <x v="0"/>
    <n v="179"/>
    <s v="EL"/>
    <n v="9346.59"/>
    <n v="9346.59"/>
    <n v="1"/>
  </r>
  <r>
    <s v="150324"/>
    <s v="15"/>
    <s v="Flathead"/>
    <x v="124"/>
    <x v="123"/>
    <x v="0"/>
    <n v="240"/>
    <s v="EL"/>
    <n v="776.16"/>
    <n v="776.16"/>
    <n v="1"/>
  </r>
  <r>
    <s v="150325"/>
    <s v="15"/>
    <s v="Flathead"/>
    <x v="125"/>
    <x v="124"/>
    <x v="0"/>
    <n v="5"/>
    <s v="EL"/>
    <n v="0"/>
    <n v="0"/>
    <n v="0"/>
  </r>
  <r>
    <s v="150327"/>
    <s v="15"/>
    <s v="Flathead"/>
    <x v="126"/>
    <x v="125"/>
    <x v="0"/>
    <n v="555"/>
    <s v="EL"/>
    <n v="67643.53"/>
    <n v="67643.53"/>
    <n v="1"/>
  </r>
  <r>
    <s v="150330"/>
    <s v="15"/>
    <s v="Flathead"/>
    <x v="127"/>
    <x v="126"/>
    <x v="0"/>
    <n v="428"/>
    <s v="EL"/>
    <n v="35702.699999999997"/>
    <n v="50300.76"/>
    <n v="0.70979999999999999"/>
  </r>
  <r>
    <s v="150331"/>
    <s v="15"/>
    <s v="Flathead"/>
    <x v="128"/>
    <x v="127"/>
    <x v="0"/>
    <n v="231"/>
    <s v="HS"/>
    <n v="23050.17"/>
    <n v="30833.35"/>
    <n v="0.74760000000000004"/>
  </r>
  <r>
    <s v="150334"/>
    <s v="15"/>
    <s v="Flathead"/>
    <x v="129"/>
    <x v="128"/>
    <x v="0"/>
    <n v="1276"/>
    <s v="EL"/>
    <n v="79285.36"/>
    <n v="79285.36"/>
    <n v="1"/>
  </r>
  <r>
    <s v="150335"/>
    <s v="15"/>
    <s v="Flathead"/>
    <x v="130"/>
    <x v="129"/>
    <x v="0"/>
    <n v="502"/>
    <s v="HS"/>
    <n v="32146.76"/>
    <n v="32146.76"/>
    <n v="1"/>
  </r>
  <r>
    <s v="150339"/>
    <s v="15"/>
    <s v="Flathead"/>
    <x v="131"/>
    <x v="130"/>
    <x v="0"/>
    <n v="757"/>
    <s v="EL"/>
    <n v="0"/>
    <n v="0"/>
    <n v="0"/>
  </r>
  <r>
    <s v="150341"/>
    <s v="15"/>
    <s v="Flathead"/>
    <x v="132"/>
    <x v="131"/>
    <x v="0"/>
    <n v="113"/>
    <s v="EL"/>
    <n v="15525.96"/>
    <n v="15525.96"/>
    <n v="1"/>
  </r>
  <r>
    <s v="150342"/>
    <s v="15"/>
    <s v="Flathead"/>
    <x v="133"/>
    <x v="132"/>
    <x v="0"/>
    <n v="89"/>
    <s v="EL"/>
    <n v="14423.9"/>
    <n v="14423.9"/>
    <n v="1"/>
  </r>
  <r>
    <s v="151184"/>
    <s v="15"/>
    <s v="Flathead"/>
    <x v="134"/>
    <x v="133"/>
    <x v="0"/>
    <n v="620"/>
    <s v="EL"/>
    <n v="38003.9"/>
    <n v="38003.9"/>
    <n v="1"/>
  </r>
  <r>
    <s v="151223"/>
    <s v="15"/>
    <s v="Flathead"/>
    <x v="135"/>
    <x v="134"/>
    <x v="0"/>
    <n v="71"/>
    <s v="EL"/>
    <n v="25490.52"/>
    <n v="25490.52"/>
    <n v="1"/>
  </r>
  <r>
    <s v="159695"/>
    <s v="15"/>
    <s v="Flathead"/>
    <x v="136"/>
    <x v="135"/>
    <x v="0"/>
    <n v="0"/>
    <s v="EL"/>
    <n v="0"/>
    <n v="0"/>
    <n v="0"/>
  </r>
  <r>
    <s v="160347"/>
    <s v="16"/>
    <s v="Gallatin"/>
    <x v="137"/>
    <x v="136"/>
    <x v="0"/>
    <n v="457"/>
    <s v="EL"/>
    <n v="34970.699999999997"/>
    <n v="34970.699999999997"/>
    <n v="1"/>
  </r>
  <r>
    <s v="160348"/>
    <s v="16"/>
    <s v="Gallatin"/>
    <x v="138"/>
    <x v="137"/>
    <x v="0"/>
    <n v="263"/>
    <s v="HS"/>
    <n v="24712.86"/>
    <n v="24712.86"/>
    <n v="1"/>
  </r>
  <r>
    <s v="160350"/>
    <s v="16"/>
    <s v="Gallatin"/>
    <x v="139"/>
    <x v="138"/>
    <x v="0"/>
    <n v="4860"/>
    <s v="EL"/>
    <n v="289997.59000000003"/>
    <n v="289997.59000000003"/>
    <n v="1"/>
  </r>
  <r>
    <s v="160351"/>
    <s v="16"/>
    <s v="Gallatin"/>
    <x v="140"/>
    <x v="139"/>
    <x v="0"/>
    <n v="2242"/>
    <s v="HS"/>
    <n v="133291.34"/>
    <n v="133291.34"/>
    <n v="1"/>
  </r>
  <r>
    <s v="160354"/>
    <s v="16"/>
    <s v="Gallatin"/>
    <x v="141"/>
    <x v="140"/>
    <x v="0"/>
    <n v="44"/>
    <s v="EL"/>
    <n v="4207.8999999999996"/>
    <n v="4303.53"/>
    <n v="0.9778"/>
  </r>
  <r>
    <s v="160355"/>
    <s v="16"/>
    <s v="Gallatin"/>
    <x v="142"/>
    <x v="141"/>
    <x v="0"/>
    <n v="9"/>
    <s v="HS"/>
    <n v="1844.37"/>
    <n v="1844.37"/>
    <n v="1"/>
  </r>
  <r>
    <s v="160357"/>
    <s v="16"/>
    <s v="Gallatin"/>
    <x v="143"/>
    <x v="142"/>
    <x v="0"/>
    <n v="17"/>
    <s v="EL"/>
    <n v="0"/>
    <n v="0"/>
    <n v="0"/>
  </r>
  <r>
    <s v="160359"/>
    <s v="16"/>
    <s v="Gallatin"/>
    <x v="144"/>
    <x v="143"/>
    <x v="0"/>
    <n v="18"/>
    <s v="EL"/>
    <n v="0"/>
    <n v="0"/>
    <n v="0"/>
  </r>
  <r>
    <s v="160360"/>
    <s v="16"/>
    <s v="Gallatin"/>
    <x v="31"/>
    <x v="31"/>
    <x v="0"/>
    <n v="405"/>
    <s v="EL"/>
    <n v="45298.63"/>
    <n v="52792.47"/>
    <n v="0.85809999999999997"/>
  </r>
  <r>
    <s v="160361"/>
    <s v="16"/>
    <s v="Gallatin"/>
    <x v="32"/>
    <x v="32"/>
    <x v="0"/>
    <n v="162"/>
    <s v="HS"/>
    <n v="45980.54"/>
    <n v="52792.47"/>
    <n v="0.871"/>
  </r>
  <r>
    <s v="160362"/>
    <s v="16"/>
    <s v="Gallatin"/>
    <x v="145"/>
    <x v="144"/>
    <x v="0"/>
    <n v="9"/>
    <s v="EL"/>
    <n v="0"/>
    <n v="0"/>
    <n v="0"/>
  </r>
  <r>
    <s v="160363"/>
    <s v="16"/>
    <s v="Gallatin"/>
    <x v="146"/>
    <x v="145"/>
    <x v="0"/>
    <n v="559"/>
    <s v="EL"/>
    <n v="11919.6"/>
    <n v="11919.6"/>
    <n v="1"/>
  </r>
  <r>
    <s v="160364"/>
    <s v="16"/>
    <s v="Gallatin"/>
    <x v="147"/>
    <x v="146"/>
    <x v="0"/>
    <n v="156"/>
    <s v="EL"/>
    <n v="10755.75"/>
    <n v="10755.75"/>
    <n v="1"/>
  </r>
  <r>
    <s v="160366"/>
    <s v="16"/>
    <s v="Gallatin"/>
    <x v="148"/>
    <x v="147"/>
    <x v="0"/>
    <n v="226"/>
    <s v="EL"/>
    <n v="2824.3"/>
    <n v="2824.3"/>
    <n v="1"/>
  </r>
  <r>
    <s v="160367"/>
    <s v="16"/>
    <s v="Gallatin"/>
    <x v="149"/>
    <x v="148"/>
    <x v="0"/>
    <n v="74"/>
    <s v="EL"/>
    <n v="5142.0600000000004"/>
    <n v="5142.0600000000004"/>
    <n v="1"/>
  </r>
  <r>
    <s v="160368"/>
    <s v="16"/>
    <s v="Gallatin"/>
    <x v="150"/>
    <x v="149"/>
    <x v="0"/>
    <n v="2476"/>
    <s v="EL"/>
    <n v="244452.62"/>
    <n v="244452.62"/>
    <n v="1"/>
  </r>
  <r>
    <s v="160369"/>
    <s v="16"/>
    <s v="Gallatin"/>
    <x v="151"/>
    <x v="150"/>
    <x v="0"/>
    <n v="882"/>
    <s v="HS"/>
    <n v="67447.86"/>
    <n v="67447.86"/>
    <n v="1"/>
  </r>
  <r>
    <s v="160370"/>
    <s v="16"/>
    <s v="Gallatin"/>
    <x v="152"/>
    <x v="151"/>
    <x v="0"/>
    <n v="10"/>
    <s v="EL"/>
    <n v="0"/>
    <n v="0"/>
    <n v="0"/>
  </r>
  <r>
    <s v="160374"/>
    <s v="16"/>
    <s v="Gallatin"/>
    <x v="153"/>
    <x v="152"/>
    <x v="0"/>
    <n v="271"/>
    <s v="HS"/>
    <n v="16279.82"/>
    <n v="16279.82"/>
    <n v="1"/>
  </r>
  <r>
    <s v="160376"/>
    <s v="16"/>
    <s v="Gallatin"/>
    <x v="154"/>
    <x v="153"/>
    <x v="0"/>
    <n v="159"/>
    <s v="EL"/>
    <n v="20931.02"/>
    <n v="20931.02"/>
    <n v="1"/>
  </r>
  <r>
    <s v="161227"/>
    <s v="16"/>
    <s v="Gallatin"/>
    <x v="155"/>
    <x v="154"/>
    <x v="0"/>
    <n v="5"/>
    <s v="EL"/>
    <n v="1338.7"/>
    <n v="40161"/>
    <n v="3.3300000000000003E-2"/>
  </r>
  <r>
    <s v="161239"/>
    <s v="16"/>
    <s v="Gallatin"/>
    <x v="156"/>
    <x v="155"/>
    <x v="0"/>
    <n v="375"/>
    <s v="HS"/>
    <n v="24941.07"/>
    <n v="24941.07"/>
    <n v="1"/>
  </r>
  <r>
    <s v="170377"/>
    <s v="17"/>
    <s v="Garfield"/>
    <x v="157"/>
    <x v="156"/>
    <x v="0"/>
    <n v="97"/>
    <s v="EL"/>
    <n v="811.25"/>
    <n v="811.25"/>
    <n v="1"/>
  </r>
  <r>
    <s v="170378"/>
    <s v="17"/>
    <s v="Garfield"/>
    <x v="158"/>
    <x v="157"/>
    <x v="0"/>
    <n v="44"/>
    <s v="HS"/>
    <n v="37356.06"/>
    <n v="37356.06"/>
    <n v="1"/>
  </r>
  <r>
    <s v="170385"/>
    <s v="17"/>
    <s v="Garfield"/>
    <x v="159"/>
    <x v="158"/>
    <x v="0"/>
    <n v="12"/>
    <s v="EL"/>
    <n v="2009.7"/>
    <n v="2009.7"/>
    <n v="1"/>
  </r>
  <r>
    <s v="170386"/>
    <s v="17"/>
    <s v="Garfield"/>
    <x v="160"/>
    <x v="159"/>
    <x v="0"/>
    <n v="11"/>
    <s v="EL"/>
    <n v="4950"/>
    <n v="4950"/>
    <n v="1"/>
  </r>
  <r>
    <s v="170387"/>
    <s v="17"/>
    <s v="Garfield"/>
    <x v="161"/>
    <x v="160"/>
    <x v="0"/>
    <n v="18"/>
    <s v="EL"/>
    <n v="12375"/>
    <n v="12375"/>
    <n v="1"/>
  </r>
  <r>
    <s v="170392"/>
    <s v="17"/>
    <s v="Garfield"/>
    <x v="162"/>
    <x v="161"/>
    <x v="0"/>
    <n v="6"/>
    <s v="EL"/>
    <n v="2512.1799999999998"/>
    <n v="2512.1799999999998"/>
    <n v="1"/>
  </r>
  <r>
    <s v="170394"/>
    <s v="17"/>
    <s v="Garfield"/>
    <x v="163"/>
    <x v="162"/>
    <x v="0"/>
    <n v="4"/>
    <s v="EL"/>
    <n v="0"/>
    <n v="0"/>
    <n v="0"/>
  </r>
  <r>
    <s v="179692"/>
    <s v="17"/>
    <s v="Garfield"/>
    <x v="50"/>
    <x v="50"/>
    <x v="0"/>
    <n v="0"/>
    <s v="EL"/>
    <n v="0"/>
    <n v="0"/>
    <n v="0"/>
  </r>
  <r>
    <s v="180400"/>
    <s v="18"/>
    <s v="Glacier"/>
    <x v="164"/>
    <x v="163"/>
    <x v="0"/>
    <n v="1529"/>
    <s v="EL"/>
    <n v="156321.75"/>
    <n v="156321.75"/>
    <n v="1"/>
  </r>
  <r>
    <s v="180401"/>
    <s v="18"/>
    <s v="Glacier"/>
    <x v="165"/>
    <x v="164"/>
    <x v="0"/>
    <n v="581"/>
    <s v="HS"/>
    <n v="87297.17"/>
    <n v="87297.17"/>
    <n v="1"/>
  </r>
  <r>
    <s v="180402"/>
    <s v="18"/>
    <s v="Glacier"/>
    <x v="166"/>
    <x v="165"/>
    <x v="0"/>
    <n v="575"/>
    <s v="EL"/>
    <n v="56141.31"/>
    <n v="56141.31"/>
    <n v="1"/>
  </r>
  <r>
    <s v="180403"/>
    <s v="18"/>
    <s v="Glacier"/>
    <x v="167"/>
    <x v="166"/>
    <x v="0"/>
    <n v="173"/>
    <s v="HS"/>
    <n v="37427.54"/>
    <n v="37427.54"/>
    <n v="1"/>
  </r>
  <r>
    <s v="180404"/>
    <s v="18"/>
    <s v="Glacier"/>
    <x v="168"/>
    <x v="167"/>
    <x v="0"/>
    <n v="76"/>
    <s v="EL"/>
    <n v="1100"/>
    <n v="1100"/>
    <n v="1"/>
  </r>
  <r>
    <s v="181222"/>
    <s v="18"/>
    <s v="Glacier"/>
    <x v="169"/>
    <x v="168"/>
    <x v="0"/>
    <n v="21"/>
    <s v="EL"/>
    <n v="0"/>
    <n v="0"/>
    <n v="0"/>
  </r>
  <r>
    <s v="190407"/>
    <s v="19"/>
    <s v="Golden Valley"/>
    <x v="170"/>
    <x v="169"/>
    <x v="0"/>
    <n v="61"/>
    <s v="HS"/>
    <n v="26135.55"/>
    <n v="26135.55"/>
    <n v="1"/>
  </r>
  <r>
    <s v="190411"/>
    <s v="19"/>
    <s v="Golden Valley"/>
    <x v="171"/>
    <x v="170"/>
    <x v="0"/>
    <n v="77"/>
    <s v="HS"/>
    <n v="26937.9"/>
    <n v="26937.9"/>
    <n v="1"/>
  </r>
  <r>
    <s v="200416"/>
    <s v="20"/>
    <s v="Granite"/>
    <x v="172"/>
    <x v="171"/>
    <x v="0"/>
    <n v="171"/>
    <s v="HS"/>
    <n v="29589.119999999999"/>
    <n v="29589.119999999999"/>
    <n v="1"/>
  </r>
  <r>
    <s v="200418"/>
    <s v="20"/>
    <s v="Granite"/>
    <x v="173"/>
    <x v="172"/>
    <x v="0"/>
    <n v="31"/>
    <s v="EL"/>
    <n v="0"/>
    <n v="0"/>
    <n v="0"/>
  </r>
  <r>
    <s v="200419"/>
    <s v="20"/>
    <s v="Granite"/>
    <x v="174"/>
    <x v="173"/>
    <x v="0"/>
    <n v="106"/>
    <s v="EL"/>
    <n v="11307.15"/>
    <n v="11307.15"/>
    <n v="1"/>
  </r>
  <r>
    <s v="200420"/>
    <s v="20"/>
    <s v="Granite"/>
    <x v="175"/>
    <x v="174"/>
    <x v="0"/>
    <n v="79"/>
    <s v="HS"/>
    <n v="11307.15"/>
    <n v="11307.15"/>
    <n v="1"/>
  </r>
  <r>
    <s v="210424"/>
    <s v="21"/>
    <s v="Hill"/>
    <x v="176"/>
    <x v="175"/>
    <x v="0"/>
    <n v="12"/>
    <s v="EL"/>
    <n v="4062.96"/>
    <n v="4062.96"/>
    <n v="1"/>
  </r>
  <r>
    <s v="210425"/>
    <s v="21"/>
    <s v="Hill"/>
    <x v="177"/>
    <x v="176"/>
    <x v="0"/>
    <n v="335"/>
    <s v="EL"/>
    <n v="36250"/>
    <n v="36250"/>
    <n v="1"/>
  </r>
  <r>
    <s v="210426"/>
    <s v="21"/>
    <s v="Hill"/>
    <x v="178"/>
    <x v="177"/>
    <x v="0"/>
    <n v="129"/>
    <s v="HS"/>
    <n v="35750"/>
    <n v="35750"/>
    <n v="1"/>
  </r>
  <r>
    <s v="210427"/>
    <s v="21"/>
    <s v="Hill"/>
    <x v="179"/>
    <x v="178"/>
    <x v="0"/>
    <n v="1355"/>
    <s v="EL"/>
    <n v="58842.6"/>
    <n v="58842.6"/>
    <n v="1"/>
  </r>
  <r>
    <s v="210428"/>
    <s v="21"/>
    <s v="Hill"/>
    <x v="180"/>
    <x v="179"/>
    <x v="0"/>
    <n v="570"/>
    <s v="HS"/>
    <n v="51777"/>
    <n v="51777"/>
    <n v="1"/>
  </r>
  <r>
    <s v="210445"/>
    <s v="21"/>
    <s v="Hill"/>
    <x v="181"/>
    <x v="143"/>
    <x v="0"/>
    <n v="27"/>
    <s v="EL"/>
    <n v="18621.21"/>
    <n v="18621.21"/>
    <n v="1"/>
  </r>
  <r>
    <s v="211207"/>
    <s v="21"/>
    <s v="Hill"/>
    <x v="72"/>
    <x v="72"/>
    <x v="0"/>
    <n v="330"/>
    <s v="EL"/>
    <n v="32463.61"/>
    <n v="41317.32"/>
    <n v="0.78569999999999995"/>
  </r>
  <r>
    <s v="211217"/>
    <s v="21"/>
    <s v="Hill"/>
    <x v="182"/>
    <x v="180"/>
    <x v="0"/>
    <n v="16"/>
    <s v="EL"/>
    <n v="0"/>
    <n v="0"/>
    <n v="0"/>
  </r>
  <r>
    <s v="211229"/>
    <s v="21"/>
    <s v="Hill"/>
    <x v="183"/>
    <x v="181"/>
    <x v="0"/>
    <n v="132"/>
    <s v="HS"/>
    <n v="14830.64"/>
    <n v="14830.64"/>
    <n v="1"/>
  </r>
  <r>
    <s v="211233"/>
    <s v="21"/>
    <s v="Hill"/>
    <x v="184"/>
    <x v="182"/>
    <x v="0"/>
    <n v="120"/>
    <s v="EL"/>
    <n v="23922.400000000001"/>
    <n v="23922.400000000001"/>
    <n v="1"/>
  </r>
  <r>
    <s v="211234"/>
    <s v="21"/>
    <s v="Hill"/>
    <x v="185"/>
    <x v="183"/>
    <x v="0"/>
    <n v="64"/>
    <s v="HS"/>
    <n v="19675.22"/>
    <n v="19675.22"/>
    <n v="1"/>
  </r>
  <r>
    <s v="211236"/>
    <s v="21"/>
    <s v="Hill"/>
    <x v="186"/>
    <x v="184"/>
    <x v="0"/>
    <n v="11"/>
    <s v="EL"/>
    <n v="1706.53"/>
    <n v="27614.81"/>
    <n v="6.1800000000000001E-2"/>
  </r>
  <r>
    <s v="211237"/>
    <s v="21"/>
    <s v="Hill"/>
    <x v="187"/>
    <x v="185"/>
    <x v="0"/>
    <n v="1"/>
    <s v="HS"/>
    <n v="428.63"/>
    <n v="26575.31"/>
    <n v="1.61E-2"/>
  </r>
  <r>
    <s v="220354"/>
    <s v="22"/>
    <s v="Jefferson"/>
    <x v="141"/>
    <x v="140"/>
    <x v="0"/>
    <n v="1"/>
    <s v="EL"/>
    <n v="95.63"/>
    <n v="4303.53"/>
    <n v="2.2200000000000001E-2"/>
  </r>
  <r>
    <s v="220360"/>
    <s v="22"/>
    <s v="Jefferson"/>
    <x v="31"/>
    <x v="31"/>
    <x v="0"/>
    <n v="5"/>
    <s v="EL"/>
    <n v="559.24"/>
    <n v="52792.47"/>
    <n v="1.06E-2"/>
  </r>
  <r>
    <s v="220452"/>
    <s v="22"/>
    <s v="Jefferson"/>
    <x v="188"/>
    <x v="186"/>
    <x v="0"/>
    <n v="311"/>
    <s v="EL"/>
    <n v="28666.44"/>
    <n v="28666.44"/>
    <n v="1"/>
  </r>
  <r>
    <s v="220453"/>
    <s v="22"/>
    <s v="Jefferson"/>
    <x v="189"/>
    <x v="187"/>
    <x v="0"/>
    <n v="251"/>
    <s v="EL"/>
    <n v="40902.99"/>
    <n v="44488.11"/>
    <n v="0.9194"/>
  </r>
  <r>
    <s v="220454"/>
    <s v="22"/>
    <s v="Jefferson"/>
    <x v="190"/>
    <x v="188"/>
    <x v="0"/>
    <n v="120"/>
    <s v="HS"/>
    <n v="21777.41"/>
    <n v="23955.14"/>
    <n v="0.90910000000000002"/>
  </r>
  <r>
    <s v="220455"/>
    <s v="22"/>
    <s v="Jefferson"/>
    <x v="191"/>
    <x v="189"/>
    <x v="0"/>
    <n v="17"/>
    <s v="EL"/>
    <n v="0"/>
    <n v="0"/>
    <n v="0"/>
  </r>
  <r>
    <s v="220456"/>
    <s v="22"/>
    <s v="Jefferson"/>
    <x v="192"/>
    <x v="190"/>
    <x v="0"/>
    <n v="180"/>
    <s v="EL"/>
    <n v="16540.61"/>
    <n v="16540.61"/>
    <n v="1"/>
  </r>
  <r>
    <s v="220457"/>
    <s v="22"/>
    <s v="Jefferson"/>
    <x v="193"/>
    <x v="191"/>
    <x v="0"/>
    <n v="244"/>
    <s v="HS"/>
    <n v="51880.02"/>
    <n v="51880.02"/>
    <n v="1"/>
  </r>
  <r>
    <s v="220458"/>
    <s v="22"/>
    <s v="Jefferson"/>
    <x v="194"/>
    <x v="192"/>
    <x v="0"/>
    <n v="40"/>
    <s v="EL"/>
    <n v="7877.31"/>
    <n v="9452.77"/>
    <n v="0.83330000000000004"/>
  </r>
  <r>
    <s v="220460"/>
    <s v="22"/>
    <s v="Jefferson"/>
    <x v="195"/>
    <x v="193"/>
    <x v="0"/>
    <n v="503"/>
    <s v="EL"/>
    <n v="12830.4"/>
    <n v="12830.4"/>
    <n v="1"/>
  </r>
  <r>
    <s v="229697"/>
    <s v="22"/>
    <s v="Jefferson"/>
    <x v="196"/>
    <x v="194"/>
    <x v="0"/>
    <n v="0"/>
    <s v="EL"/>
    <n v="0"/>
    <n v="0"/>
    <n v="0"/>
  </r>
  <r>
    <s v="229697"/>
    <s v="22"/>
    <s v="Jefferson"/>
    <x v="196"/>
    <x v="194"/>
    <x v="0"/>
    <n v="0"/>
    <s v="HS"/>
    <n v="0"/>
    <n v="0"/>
    <n v="0"/>
  </r>
  <r>
    <s v="230000"/>
    <s v="23"/>
    <s v="Judith Basin"/>
    <x v="0"/>
    <x v="0"/>
    <x v="0"/>
    <n v="0"/>
    <s v="EL"/>
    <n v="0"/>
    <n v="0"/>
    <n v="0"/>
  </r>
  <r>
    <s v="230000"/>
    <s v="23"/>
    <s v="Judith Basin"/>
    <x v="0"/>
    <x v="0"/>
    <x v="0"/>
    <n v="0"/>
    <s v="HS"/>
    <n v="0"/>
    <n v="0"/>
    <n v="0"/>
  </r>
  <r>
    <s v="230464"/>
    <s v="23"/>
    <s v="Judith Basin"/>
    <x v="197"/>
    <x v="195"/>
    <x v="0"/>
    <n v="127"/>
    <s v="HS"/>
    <n v="43521.98"/>
    <n v="43521.98"/>
    <n v="1"/>
  </r>
  <r>
    <s v="230469"/>
    <s v="23"/>
    <s v="Judith Basin"/>
    <x v="198"/>
    <x v="196"/>
    <x v="0"/>
    <n v="107"/>
    <s v="HS"/>
    <n v="39141.629999999997"/>
    <n v="39141.629999999997"/>
    <n v="1"/>
  </r>
  <r>
    <s v="230472"/>
    <s v="23"/>
    <s v="Judith Basin"/>
    <x v="199"/>
    <x v="197"/>
    <x v="0"/>
    <n v="38"/>
    <s v="EL"/>
    <n v="14027.09"/>
    <n v="14027.09"/>
    <n v="1"/>
  </r>
  <r>
    <s v="230473"/>
    <s v="23"/>
    <s v="Judith Basin"/>
    <x v="200"/>
    <x v="198"/>
    <x v="0"/>
    <n v="24"/>
    <s v="HS"/>
    <n v="14027.09"/>
    <n v="14027.09"/>
    <n v="1"/>
  </r>
  <r>
    <s v="230948"/>
    <s v="23"/>
    <s v="Judith Basin"/>
    <x v="110"/>
    <x v="109"/>
    <x v="0"/>
    <n v="5"/>
    <s v="EL"/>
    <n v="1952.56"/>
    <n v="10934.36"/>
    <n v="0.17860000000000001"/>
  </r>
  <r>
    <s v="230949"/>
    <s v="23"/>
    <s v="Judith Basin"/>
    <x v="201"/>
    <x v="199"/>
    <x v="0"/>
    <n v="0"/>
    <s v="HS"/>
    <n v="0"/>
    <n v="4182.29"/>
    <n v="0"/>
  </r>
  <r>
    <s v="239691"/>
    <s v="23"/>
    <s v="Judith Basin"/>
    <x v="112"/>
    <x v="111"/>
    <x v="0"/>
    <n v="0"/>
    <s v="EL"/>
    <n v="0"/>
    <n v="0"/>
    <n v="0"/>
  </r>
  <r>
    <s v="239691"/>
    <s v="23"/>
    <s v="Judith Basin"/>
    <x v="112"/>
    <x v="111"/>
    <x v="0"/>
    <n v="0"/>
    <s v="HS"/>
    <n v="0"/>
    <n v="0"/>
    <n v="0"/>
  </r>
  <r>
    <s v="240330"/>
    <s v="24"/>
    <s v="Lake"/>
    <x v="127"/>
    <x v="126"/>
    <x v="0"/>
    <n v="175"/>
    <s v="EL"/>
    <n v="14598.06"/>
    <n v="50300.76"/>
    <n v="0.29020000000000001"/>
  </r>
  <r>
    <s v="240331"/>
    <s v="24"/>
    <s v="Lake"/>
    <x v="128"/>
    <x v="127"/>
    <x v="0"/>
    <n v="78"/>
    <s v="HS"/>
    <n v="7783.18"/>
    <n v="30833.35"/>
    <n v="0.25240000000000001"/>
  </r>
  <r>
    <s v="240474"/>
    <s v="24"/>
    <s v="Lake"/>
    <x v="202"/>
    <x v="200"/>
    <x v="0"/>
    <n v="230"/>
    <s v="EL"/>
    <n v="14639.03"/>
    <n v="21194.78"/>
    <n v="0.69069999999999998"/>
  </r>
  <r>
    <s v="240475"/>
    <s v="24"/>
    <s v="Lake"/>
    <x v="203"/>
    <x v="201"/>
    <x v="0"/>
    <n v="102"/>
    <s v="HS"/>
    <n v="6636"/>
    <n v="8978.1299999999992"/>
    <n v="0.73909999999999998"/>
  </r>
  <r>
    <s v="240477"/>
    <s v="24"/>
    <s v="Lake"/>
    <x v="204"/>
    <x v="202"/>
    <x v="0"/>
    <n v="1191"/>
    <s v="EL"/>
    <n v="76031.28"/>
    <n v="76031.28"/>
    <n v="1"/>
  </r>
  <r>
    <s v="240478"/>
    <s v="24"/>
    <s v="Lake"/>
    <x v="205"/>
    <x v="203"/>
    <x v="0"/>
    <n v="486"/>
    <s v="HS"/>
    <n v="46000.85"/>
    <n v="46000.85"/>
    <n v="1"/>
  </r>
  <r>
    <s v="240481"/>
    <s v="24"/>
    <s v="Lake"/>
    <x v="206"/>
    <x v="204"/>
    <x v="0"/>
    <n v="510"/>
    <s v="HS"/>
    <n v="61466.7"/>
    <n v="61466.7"/>
    <n v="1"/>
  </r>
  <r>
    <s v="240483"/>
    <s v="24"/>
    <s v="Lake"/>
    <x v="207"/>
    <x v="205"/>
    <x v="0"/>
    <n v="34"/>
    <s v="EL"/>
    <n v="0"/>
    <n v="0"/>
    <n v="0"/>
  </r>
  <r>
    <s v="240486"/>
    <s v="24"/>
    <s v="Lake"/>
    <x v="208"/>
    <x v="206"/>
    <x v="0"/>
    <n v="6"/>
    <s v="EL"/>
    <n v="296.36"/>
    <n v="296.36"/>
    <n v="1"/>
  </r>
  <r>
    <s v="240584"/>
    <s v="24"/>
    <s v="Lake"/>
    <x v="209"/>
    <x v="207"/>
    <x v="0"/>
    <n v="5"/>
    <s v="HS"/>
    <n v="332.8"/>
    <n v="250000"/>
    <n v="1.2999999999999999E-3"/>
  </r>
  <r>
    <s v="240815"/>
    <s v="24"/>
    <s v="Lake"/>
    <x v="210"/>
    <x v="208"/>
    <x v="0"/>
    <n v="13"/>
    <s v="HS"/>
    <n v="2316.48"/>
    <n v="42765.760000000002"/>
    <n v="5.4199999999999998E-2"/>
  </r>
  <r>
    <s v="241199"/>
    <s v="24"/>
    <s v="Lake"/>
    <x v="211"/>
    <x v="209"/>
    <x v="0"/>
    <n v="1109"/>
    <s v="EL"/>
    <n v="108105.03"/>
    <n v="108105.03"/>
    <n v="1"/>
  </r>
  <r>
    <s v="241200"/>
    <s v="24"/>
    <s v="Lake"/>
    <x v="212"/>
    <x v="210"/>
    <x v="0"/>
    <n v="351"/>
    <s v="HS"/>
    <n v="32744.25"/>
    <n v="32744.25"/>
    <n v="1"/>
  </r>
  <r>
    <s v="241205"/>
    <s v="24"/>
    <s v="Lake"/>
    <x v="213"/>
    <x v="211"/>
    <x v="0"/>
    <n v="190"/>
    <s v="EL"/>
    <n v="15577.14"/>
    <n v="15987.06"/>
    <n v="0.97440000000000004"/>
  </r>
  <r>
    <s v="241206"/>
    <s v="24"/>
    <s v="Lake"/>
    <x v="214"/>
    <x v="212"/>
    <x v="0"/>
    <n v="81"/>
    <s v="HS"/>
    <n v="13924.21"/>
    <n v="15987.06"/>
    <n v="0.871"/>
  </r>
  <r>
    <s v="241211"/>
    <s v="24"/>
    <s v="Lake"/>
    <x v="215"/>
    <x v="213"/>
    <x v="0"/>
    <n v="55"/>
    <s v="EL"/>
    <n v="1957.7"/>
    <n v="1957.7"/>
    <n v="1"/>
  </r>
  <r>
    <s v="250487"/>
    <s v="25"/>
    <s v="Lewis &amp; Clark"/>
    <x v="216"/>
    <x v="214"/>
    <x v="0"/>
    <n v="5369"/>
    <s v="EL"/>
    <n v="410326.8"/>
    <n v="410326.8"/>
    <n v="1"/>
  </r>
  <r>
    <s v="250488"/>
    <s v="25"/>
    <s v="Lewis &amp; Clark"/>
    <x v="217"/>
    <x v="215"/>
    <x v="0"/>
    <n v="2963"/>
    <s v="HS"/>
    <n v="163872.59"/>
    <n v="163872.59"/>
    <n v="1"/>
  </r>
  <r>
    <s v="250491"/>
    <s v="25"/>
    <s v="Lewis &amp; Clark"/>
    <x v="218"/>
    <x v="216"/>
    <x v="0"/>
    <n v="14"/>
    <s v="EL"/>
    <n v="5423.55"/>
    <n v="5423.55"/>
    <n v="1"/>
  </r>
  <r>
    <s v="250492"/>
    <s v="25"/>
    <s v="Lewis &amp; Clark"/>
    <x v="219"/>
    <x v="217"/>
    <x v="0"/>
    <n v="1242"/>
    <s v="EL"/>
    <n v="53438"/>
    <n v="53438"/>
    <n v="1"/>
  </r>
  <r>
    <s v="250495"/>
    <s v="25"/>
    <s v="Lewis &amp; Clark"/>
    <x v="220"/>
    <x v="218"/>
    <x v="0"/>
    <n v="13"/>
    <s v="EL"/>
    <n v="2688.54"/>
    <n v="2688.54"/>
    <n v="1"/>
  </r>
  <r>
    <s v="250498"/>
    <s v="25"/>
    <s v="Lewis &amp; Clark"/>
    <x v="221"/>
    <x v="219"/>
    <x v="0"/>
    <n v="11"/>
    <s v="EL"/>
    <n v="0"/>
    <n v="0"/>
    <n v="0"/>
  </r>
  <r>
    <s v="250502"/>
    <s v="25"/>
    <s v="Lewis &amp; Clark"/>
    <x v="222"/>
    <x v="220"/>
    <x v="0"/>
    <n v="78"/>
    <s v="EL"/>
    <n v="15293.68"/>
    <n v="15293.68"/>
    <n v="1"/>
  </r>
  <r>
    <s v="250503"/>
    <s v="25"/>
    <s v="Lewis &amp; Clark"/>
    <x v="223"/>
    <x v="221"/>
    <x v="0"/>
    <n v="28"/>
    <s v="HS"/>
    <n v="9314.4500000000007"/>
    <n v="9314.4500000000007"/>
    <n v="1"/>
  </r>
  <r>
    <s v="251221"/>
    <s v="25"/>
    <s v="Lewis &amp; Clark"/>
    <x v="224"/>
    <x v="222"/>
    <x v="0"/>
    <n v="134"/>
    <s v="HS"/>
    <n v="8851.77"/>
    <n v="8851.77"/>
    <n v="1"/>
  </r>
  <r>
    <s v="261224"/>
    <s v="26"/>
    <s v="Liberty"/>
    <x v="225"/>
    <x v="223"/>
    <x v="0"/>
    <n v="51"/>
    <s v="EL"/>
    <n v="0"/>
    <n v="0"/>
    <n v="0"/>
  </r>
  <r>
    <s v="261236"/>
    <s v="26"/>
    <s v="Liberty"/>
    <x v="186"/>
    <x v="184"/>
    <x v="0"/>
    <n v="167"/>
    <s v="EL"/>
    <n v="25908.28"/>
    <n v="27614.81"/>
    <n v="0.93820000000000003"/>
  </r>
  <r>
    <s v="261237"/>
    <s v="26"/>
    <s v="Liberty"/>
    <x v="187"/>
    <x v="185"/>
    <x v="0"/>
    <n v="61"/>
    <s v="HS"/>
    <n v="26146.68"/>
    <n v="26575.31"/>
    <n v="0.9839"/>
  </r>
  <r>
    <s v="270000"/>
    <s v="27"/>
    <s v="Lincoln"/>
    <x v="0"/>
    <x v="0"/>
    <x v="0"/>
    <n v="0"/>
    <s v="HS"/>
    <n v="0"/>
    <n v="0"/>
    <n v="0"/>
  </r>
  <r>
    <s v="270519"/>
    <s v="27"/>
    <s v="Lincoln"/>
    <x v="226"/>
    <x v="224"/>
    <x v="0"/>
    <n v="264"/>
    <s v="EL"/>
    <n v="34639.129999999997"/>
    <n v="34639.129999999997"/>
    <n v="1"/>
  </r>
  <r>
    <s v="270520"/>
    <s v="27"/>
    <s v="Lincoln"/>
    <x v="227"/>
    <x v="225"/>
    <x v="0"/>
    <n v="130"/>
    <s v="HS"/>
    <n v="24045.62"/>
    <n v="24045.62"/>
    <n v="1"/>
  </r>
  <r>
    <s v="270522"/>
    <s v="27"/>
    <s v="Lincoln"/>
    <x v="228"/>
    <x v="226"/>
    <x v="0"/>
    <n v="1208"/>
    <s v="HS"/>
    <n v="133501.49"/>
    <n v="133501.49"/>
    <n v="1"/>
  </r>
  <r>
    <s v="270527"/>
    <s v="27"/>
    <s v="Lincoln"/>
    <x v="229"/>
    <x v="227"/>
    <x v="0"/>
    <n v="460"/>
    <s v="EL"/>
    <n v="61389.67"/>
    <n v="61389.67"/>
    <n v="1"/>
  </r>
  <r>
    <s v="270528"/>
    <s v="27"/>
    <s v="Lincoln"/>
    <x v="230"/>
    <x v="228"/>
    <x v="0"/>
    <n v="296"/>
    <s v="HS"/>
    <n v="28889.25"/>
    <n v="28889.25"/>
    <n v="1"/>
  </r>
  <r>
    <s v="270529"/>
    <s v="27"/>
    <s v="Lincoln"/>
    <x v="231"/>
    <x v="229"/>
    <x v="0"/>
    <n v="87"/>
    <s v="EL"/>
    <n v="13285.8"/>
    <n v="13285.8"/>
    <n v="1"/>
  </r>
  <r>
    <s v="270530"/>
    <s v="27"/>
    <s v="Lincoln"/>
    <x v="232"/>
    <x v="230"/>
    <x v="0"/>
    <n v="20"/>
    <s v="EL"/>
    <n v="8153.09"/>
    <n v="8153.09"/>
    <n v="1"/>
  </r>
  <r>
    <s v="270533"/>
    <s v="27"/>
    <s v="Lincoln"/>
    <x v="233"/>
    <x v="231"/>
    <x v="0"/>
    <n v="6"/>
    <s v="EL"/>
    <n v="1414.87"/>
    <n v="1414.87"/>
    <n v="1"/>
  </r>
  <r>
    <s v="270534"/>
    <s v="27"/>
    <s v="Lincoln"/>
    <x v="234"/>
    <x v="232"/>
    <x v="0"/>
    <n v="24"/>
    <s v="EL"/>
    <n v="15260.21"/>
    <n v="15260.21"/>
    <n v="1"/>
  </r>
  <r>
    <s v="280000"/>
    <s v="28"/>
    <s v="Madison"/>
    <x v="0"/>
    <x v="0"/>
    <x v="0"/>
    <n v="0"/>
    <s v="EL"/>
    <n v="0"/>
    <n v="0"/>
    <n v="0"/>
  </r>
  <r>
    <s v="280000"/>
    <s v="28"/>
    <s v="Madison"/>
    <x v="0"/>
    <x v="0"/>
    <x v="0"/>
    <n v="0"/>
    <s v="HS"/>
    <n v="20052.52"/>
    <n v="0"/>
    <n v="0"/>
  </r>
  <r>
    <s v="280453"/>
    <s v="28"/>
    <s v="Madison"/>
    <x v="189"/>
    <x v="187"/>
    <x v="0"/>
    <n v="14"/>
    <s v="EL"/>
    <n v="2281.44"/>
    <n v="44488.11"/>
    <n v="5.1299999999999998E-2"/>
  </r>
  <r>
    <s v="280454"/>
    <s v="28"/>
    <s v="Madison"/>
    <x v="190"/>
    <x v="188"/>
    <x v="0"/>
    <n v="9"/>
    <s v="HS"/>
    <n v="1633.3"/>
    <n v="23955.14"/>
    <n v="6.8199999999999997E-2"/>
  </r>
  <r>
    <s v="280458"/>
    <s v="28"/>
    <s v="Madison"/>
    <x v="194"/>
    <x v="192"/>
    <x v="0"/>
    <n v="8"/>
    <s v="EL"/>
    <n v="1575.46"/>
    <n v="9452.77"/>
    <n v="0.16669999999999999"/>
  </r>
  <r>
    <s v="280536"/>
    <s v="28"/>
    <s v="Madison"/>
    <x v="235"/>
    <x v="233"/>
    <x v="0"/>
    <n v="21"/>
    <s v="EL"/>
    <n v="0"/>
    <n v="0"/>
    <n v="0"/>
  </r>
  <r>
    <s v="280537"/>
    <s v="28"/>
    <s v="Madison"/>
    <x v="236"/>
    <x v="234"/>
    <x v="0"/>
    <n v="133"/>
    <s v="EL"/>
    <n v="18382.41"/>
    <n v="18382.41"/>
    <n v="1"/>
  </r>
  <r>
    <s v="280538"/>
    <s v="28"/>
    <s v="Madison"/>
    <x v="237"/>
    <x v="235"/>
    <x v="0"/>
    <n v="58"/>
    <s v="HS"/>
    <n v="20729.099999999999"/>
    <n v="20729.099999999999"/>
    <n v="1"/>
  </r>
  <r>
    <s v="280540"/>
    <s v="28"/>
    <s v="Madison"/>
    <x v="238"/>
    <x v="236"/>
    <x v="0"/>
    <n v="238"/>
    <s v="HS"/>
    <n v="41227.22"/>
    <n v="41227.22"/>
    <n v="1"/>
  </r>
  <r>
    <s v="280543"/>
    <s v="28"/>
    <s v="Madison"/>
    <x v="239"/>
    <x v="237"/>
    <x v="0"/>
    <n v="76"/>
    <s v="HS"/>
    <n v="19397.07"/>
    <n v="19397.07"/>
    <n v="1"/>
  </r>
  <r>
    <s v="280546"/>
    <s v="28"/>
    <s v="Madison"/>
    <x v="240"/>
    <x v="238"/>
    <x v="0"/>
    <n v="399"/>
    <s v="HS"/>
    <n v="46570.79"/>
    <n v="46570.79"/>
    <n v="1"/>
  </r>
  <r>
    <s v="290547"/>
    <s v="29"/>
    <s v="McCone"/>
    <x v="241"/>
    <x v="239"/>
    <x v="0"/>
    <n v="157"/>
    <s v="EL"/>
    <n v="33000"/>
    <n v="33000"/>
    <n v="1"/>
  </r>
  <r>
    <s v="290548"/>
    <s v="29"/>
    <s v="McCone"/>
    <x v="242"/>
    <x v="240"/>
    <x v="0"/>
    <n v="78"/>
    <s v="HS"/>
    <n v="25850"/>
    <n v="25850"/>
    <n v="1"/>
  </r>
  <r>
    <s v="290566"/>
    <s v="29"/>
    <s v="McCone"/>
    <x v="243"/>
    <x v="241"/>
    <x v="0"/>
    <n v="29"/>
    <s v="EL"/>
    <n v="13466.47"/>
    <n v="13466.47"/>
    <n v="1"/>
  </r>
  <r>
    <s v="300570"/>
    <s v="30"/>
    <s v="Meagher"/>
    <x v="244"/>
    <x v="242"/>
    <x v="0"/>
    <n v="238"/>
    <s v="HS"/>
    <n v="55443.85"/>
    <n v="55443.85"/>
    <n v="1"/>
  </r>
  <r>
    <s v="310000"/>
    <s v="31"/>
    <s v="Mineral"/>
    <x v="0"/>
    <x v="0"/>
    <x v="0"/>
    <n v="0"/>
    <s v="HS"/>
    <n v="9366.61"/>
    <n v="0"/>
    <n v="0"/>
  </r>
  <r>
    <s v="310577"/>
    <s v="31"/>
    <s v="Mineral"/>
    <x v="245"/>
    <x v="243"/>
    <x v="0"/>
    <n v="80"/>
    <s v="HS"/>
    <n v="10550.57"/>
    <n v="18463.5"/>
    <n v="0.57140000000000002"/>
  </r>
  <r>
    <s v="310579"/>
    <s v="31"/>
    <s v="Mineral"/>
    <x v="246"/>
    <x v="244"/>
    <x v="0"/>
    <n v="284"/>
    <s v="HS"/>
    <n v="34898.69"/>
    <n v="34898.69"/>
    <n v="1"/>
  </r>
  <r>
    <s v="310582"/>
    <s v="31"/>
    <s v="Mineral"/>
    <x v="247"/>
    <x v="245"/>
    <x v="0"/>
    <n v="178"/>
    <s v="HS"/>
    <n v="26633.69"/>
    <n v="26633.69"/>
    <n v="1"/>
  </r>
  <r>
    <s v="320474"/>
    <s v="32"/>
    <s v="Missoula"/>
    <x v="202"/>
    <x v="200"/>
    <x v="0"/>
    <n v="101"/>
    <s v="EL"/>
    <n v="6428.45"/>
    <n v="21194.78"/>
    <n v="0.30330000000000001"/>
  </r>
  <r>
    <s v="320475"/>
    <s v="32"/>
    <s v="Missoula"/>
    <x v="203"/>
    <x v="201"/>
    <x v="0"/>
    <n v="32"/>
    <s v="HS"/>
    <n v="2081.89"/>
    <n v="8978.1299999999992"/>
    <n v="0.2319"/>
  </r>
  <r>
    <s v="320577"/>
    <s v="32"/>
    <s v="Missoula"/>
    <x v="245"/>
    <x v="243"/>
    <x v="0"/>
    <n v="60"/>
    <s v="HS"/>
    <n v="7912.93"/>
    <n v="18463.5"/>
    <n v="0.42859999999999998"/>
  </r>
  <r>
    <s v="320583"/>
    <s v="32"/>
    <s v="Missoula"/>
    <x v="248"/>
    <x v="246"/>
    <x v="0"/>
    <n v="5471"/>
    <s v="EL"/>
    <n v="210000"/>
    <n v="210000"/>
    <n v="1"/>
  </r>
  <r>
    <s v="320584"/>
    <s v="32"/>
    <s v="Missoula"/>
    <x v="209"/>
    <x v="207"/>
    <x v="0"/>
    <n v="3751"/>
    <s v="HS"/>
    <n v="249667.20000000001"/>
    <n v="250000"/>
    <n v="0.99870000000000003"/>
  </r>
  <r>
    <s v="320586"/>
    <s v="32"/>
    <s v="Missoula"/>
    <x v="249"/>
    <x v="247"/>
    <x v="0"/>
    <n v="1533"/>
    <s v="EL"/>
    <n v="73559.199999999997"/>
    <n v="73559.199999999997"/>
    <n v="1"/>
  </r>
  <r>
    <s v="320588"/>
    <s v="32"/>
    <s v="Missoula"/>
    <x v="250"/>
    <x v="248"/>
    <x v="0"/>
    <n v="573"/>
    <s v="EL"/>
    <n v="3608.35"/>
    <n v="3608.35"/>
    <n v="1"/>
  </r>
  <r>
    <s v="320589"/>
    <s v="32"/>
    <s v="Missoula"/>
    <x v="251"/>
    <x v="249"/>
    <x v="0"/>
    <n v="100"/>
    <s v="EL"/>
    <n v="15471.38"/>
    <n v="15471.38"/>
    <n v="1"/>
  </r>
  <r>
    <s v="320590"/>
    <s v="32"/>
    <s v="Missoula"/>
    <x v="252"/>
    <x v="250"/>
    <x v="0"/>
    <n v="383"/>
    <s v="EL"/>
    <n v="12599.93"/>
    <n v="12599.93"/>
    <n v="1"/>
  </r>
  <r>
    <s v="320591"/>
    <s v="32"/>
    <s v="Missoula"/>
    <x v="253"/>
    <x v="251"/>
    <x v="0"/>
    <n v="35"/>
    <s v="EL"/>
    <n v="16682.82"/>
    <n v="16682.82"/>
    <n v="1"/>
  </r>
  <r>
    <s v="320592"/>
    <s v="32"/>
    <s v="Missoula"/>
    <x v="254"/>
    <x v="252"/>
    <x v="0"/>
    <n v="110"/>
    <s v="EL"/>
    <n v="15142.44"/>
    <n v="15142.44"/>
    <n v="1"/>
  </r>
  <r>
    <s v="320593"/>
    <s v="32"/>
    <s v="Missoula"/>
    <x v="255"/>
    <x v="253"/>
    <x v="0"/>
    <n v="599"/>
    <s v="EL"/>
    <n v="22274.6"/>
    <n v="22274.6"/>
    <n v="1"/>
  </r>
  <r>
    <s v="320594"/>
    <s v="32"/>
    <s v="Missoula"/>
    <x v="256"/>
    <x v="254"/>
    <x v="0"/>
    <n v="11"/>
    <s v="EL"/>
    <n v="10156.32"/>
    <n v="10156.32"/>
    <n v="1"/>
  </r>
  <r>
    <s v="320595"/>
    <s v="32"/>
    <s v="Missoula"/>
    <x v="257"/>
    <x v="255"/>
    <x v="0"/>
    <n v="208"/>
    <s v="EL"/>
    <n v="35449.22"/>
    <n v="35449.22"/>
    <n v="1"/>
  </r>
  <r>
    <s v="320596"/>
    <s v="32"/>
    <s v="Missoula"/>
    <x v="258"/>
    <x v="256"/>
    <x v="0"/>
    <n v="32"/>
    <s v="EL"/>
    <n v="11009.62"/>
    <n v="11009.62"/>
    <n v="1"/>
  </r>
  <r>
    <s v="320597"/>
    <s v="32"/>
    <s v="Missoula"/>
    <x v="259"/>
    <x v="257"/>
    <x v="0"/>
    <n v="177"/>
    <s v="EL"/>
    <n v="15147.69"/>
    <n v="15147.69"/>
    <n v="1"/>
  </r>
  <r>
    <s v="320599"/>
    <s v="32"/>
    <s v="Missoula"/>
    <x v="260"/>
    <x v="258"/>
    <x v="0"/>
    <n v="1335"/>
    <s v="HS"/>
    <n v="130097.27"/>
    <n v="130097.27"/>
    <n v="1"/>
  </r>
  <r>
    <s v="320743"/>
    <s v="32"/>
    <s v="Missoula"/>
    <x v="261"/>
    <x v="259"/>
    <x v="0"/>
    <n v="259"/>
    <s v="HS"/>
    <n v="14833.4"/>
    <n v="49368.3"/>
    <n v="0.30049999999999999"/>
  </r>
  <r>
    <s v="330605"/>
    <s v="33"/>
    <s v="Musselshell"/>
    <x v="262"/>
    <x v="260"/>
    <x v="0"/>
    <n v="438"/>
    <s v="EL"/>
    <n v="36990.5"/>
    <n v="36990.5"/>
    <n v="1"/>
  </r>
  <r>
    <s v="330606"/>
    <s v="33"/>
    <s v="Musselshell"/>
    <x v="263"/>
    <x v="261"/>
    <x v="0"/>
    <n v="190"/>
    <s v="HS"/>
    <n v="36954.870000000003"/>
    <n v="36954.870000000003"/>
    <n v="1"/>
  </r>
  <r>
    <s v="330607"/>
    <s v="33"/>
    <s v="Musselshell"/>
    <x v="264"/>
    <x v="262"/>
    <x v="0"/>
    <n v="54"/>
    <s v="EL"/>
    <n v="15675.06"/>
    <n v="17126.45"/>
    <n v="0.9153"/>
  </r>
  <r>
    <s v="330608"/>
    <s v="33"/>
    <s v="Musselshell"/>
    <x v="265"/>
    <x v="263"/>
    <x v="0"/>
    <n v="24"/>
    <s v="HS"/>
    <n v="13549.32"/>
    <n v="17501.2"/>
    <n v="0.7742"/>
  </r>
  <r>
    <s v="330978"/>
    <s v="33"/>
    <s v="Musselshell"/>
    <x v="266"/>
    <x v="264"/>
    <x v="0"/>
    <n v="1"/>
    <s v="EL"/>
    <n v="343.09"/>
    <n v="36024.589999999997"/>
    <n v="9.5999999999999992E-3"/>
  </r>
  <r>
    <s v="330979"/>
    <s v="33"/>
    <s v="Musselshell"/>
    <x v="267"/>
    <x v="265"/>
    <x v="0"/>
    <n v="1"/>
    <s v="HS"/>
    <n v="384.24"/>
    <n v="17675.189999999999"/>
    <n v="2.1700000000000001E-2"/>
  </r>
  <r>
    <s v="339691"/>
    <s v="33"/>
    <s v="Musselshell"/>
    <x v="112"/>
    <x v="111"/>
    <x v="0"/>
    <n v="0"/>
    <s v="HS"/>
    <n v="0"/>
    <n v="0"/>
    <n v="0"/>
  </r>
  <r>
    <s v="340612"/>
    <s v="34"/>
    <s v="Park"/>
    <x v="268"/>
    <x v="266"/>
    <x v="0"/>
    <n v="1049"/>
    <s v="EL"/>
    <n v="41968.94"/>
    <n v="41968.94"/>
    <n v="1"/>
  </r>
  <r>
    <s v="340613"/>
    <s v="34"/>
    <s v="Park"/>
    <x v="269"/>
    <x v="267"/>
    <x v="0"/>
    <n v="502"/>
    <s v="HS"/>
    <n v="31141.22"/>
    <n v="31141.22"/>
    <n v="1"/>
  </r>
  <r>
    <s v="340614"/>
    <s v="34"/>
    <s v="Park"/>
    <x v="270"/>
    <x v="268"/>
    <x v="0"/>
    <n v="123"/>
    <s v="EL"/>
    <n v="7735.24"/>
    <n v="7735.24"/>
    <n v="1"/>
  </r>
  <r>
    <s v="340617"/>
    <s v="34"/>
    <s v="Park"/>
    <x v="271"/>
    <x v="269"/>
    <x v="0"/>
    <n v="5"/>
    <s v="EL"/>
    <n v="0"/>
    <n v="0"/>
    <n v="0"/>
  </r>
  <r>
    <s v="340620"/>
    <s v="34"/>
    <s v="Park"/>
    <x v="272"/>
    <x v="270"/>
    <x v="0"/>
    <n v="31"/>
    <s v="EL"/>
    <n v="0"/>
    <n v="0"/>
    <n v="0"/>
  </r>
  <r>
    <s v="340635"/>
    <s v="34"/>
    <s v="Park"/>
    <x v="273"/>
    <x v="271"/>
    <x v="0"/>
    <n v="0"/>
    <s v="EL"/>
    <n v="0"/>
    <n v="0"/>
    <n v="0"/>
  </r>
  <r>
    <s v="341191"/>
    <s v="34"/>
    <s v="Park"/>
    <x v="274"/>
    <x v="272"/>
    <x v="0"/>
    <n v="86"/>
    <s v="HS"/>
    <n v="4273.67"/>
    <n v="4273.67"/>
    <n v="1"/>
  </r>
  <r>
    <s v="341215"/>
    <s v="34"/>
    <s v="Park"/>
    <x v="275"/>
    <x v="273"/>
    <x v="0"/>
    <n v="52"/>
    <s v="EL"/>
    <n v="14270.85"/>
    <n v="14270.85"/>
    <n v="1"/>
  </r>
  <r>
    <s v="341227"/>
    <s v="34"/>
    <s v="Park"/>
    <x v="155"/>
    <x v="154"/>
    <x v="0"/>
    <n v="145"/>
    <s v="EL"/>
    <n v="38822.300000000003"/>
    <n v="40161"/>
    <n v="0.9667"/>
  </r>
  <r>
    <s v="341228"/>
    <s v="34"/>
    <s v="Park"/>
    <x v="276"/>
    <x v="274"/>
    <x v="0"/>
    <n v="74"/>
    <s v="HS"/>
    <n v="21517"/>
    <n v="21517"/>
    <n v="1"/>
  </r>
  <r>
    <s v="349700"/>
    <s v="34"/>
    <s v="Park"/>
    <x v="277"/>
    <x v="275"/>
    <x v="0"/>
    <n v="0"/>
    <s v="EL"/>
    <n v="0"/>
    <n v="0"/>
    <n v="0"/>
  </r>
  <r>
    <s v="349700"/>
    <s v="34"/>
    <s v="Park"/>
    <x v="277"/>
    <x v="275"/>
    <x v="0"/>
    <n v="0"/>
    <s v="HS"/>
    <n v="0"/>
    <n v="0"/>
    <n v="0"/>
  </r>
  <r>
    <s v="350642"/>
    <s v="35"/>
    <s v="Petroleum"/>
    <x v="278"/>
    <x v="276"/>
    <x v="0"/>
    <n v="92"/>
    <s v="HS"/>
    <n v="49061.46"/>
    <n v="49061.46"/>
    <n v="1"/>
  </r>
  <r>
    <s v="360648"/>
    <s v="36"/>
    <s v="Phillips"/>
    <x v="279"/>
    <x v="277"/>
    <x v="0"/>
    <n v="89"/>
    <s v="HS"/>
    <n v="25062.83"/>
    <n v="25062.83"/>
    <n v="1"/>
  </r>
  <r>
    <s v="360657"/>
    <s v="36"/>
    <s v="Phillips"/>
    <x v="280"/>
    <x v="278"/>
    <x v="0"/>
    <n v="15"/>
    <s v="HS"/>
    <n v="9191.01"/>
    <n v="9191.01"/>
    <n v="1"/>
  </r>
  <r>
    <s v="360659"/>
    <s v="36"/>
    <s v="Phillips"/>
    <x v="281"/>
    <x v="279"/>
    <x v="0"/>
    <n v="523"/>
    <s v="HS"/>
    <n v="88478.5"/>
    <n v="88478.5"/>
    <n v="1"/>
  </r>
  <r>
    <s v="360663"/>
    <s v="36"/>
    <s v="Phillips"/>
    <x v="282"/>
    <x v="280"/>
    <x v="0"/>
    <n v="52"/>
    <s v="HS"/>
    <n v="28284.74"/>
    <n v="28284.74"/>
    <n v="1"/>
  </r>
  <r>
    <s v="361203"/>
    <s v="36"/>
    <s v="Phillips"/>
    <x v="283"/>
    <x v="281"/>
    <x v="0"/>
    <n v="38"/>
    <s v="EL"/>
    <n v="26866.04"/>
    <n v="27573.040000000001"/>
    <n v="0.97440000000000004"/>
  </r>
  <r>
    <s v="370671"/>
    <s v="37"/>
    <s v="Pondera"/>
    <x v="284"/>
    <x v="282"/>
    <x v="0"/>
    <n v="19"/>
    <s v="EL"/>
    <n v="0"/>
    <n v="0"/>
    <n v="0"/>
  </r>
  <r>
    <s v="370674"/>
    <s v="37"/>
    <s v="Pondera"/>
    <x v="285"/>
    <x v="283"/>
    <x v="0"/>
    <n v="376"/>
    <s v="EL"/>
    <n v="42686.32"/>
    <n v="42686.32"/>
    <n v="1"/>
  </r>
  <r>
    <s v="370675"/>
    <s v="37"/>
    <s v="Pondera"/>
    <x v="286"/>
    <x v="284"/>
    <x v="0"/>
    <n v="167"/>
    <s v="HS"/>
    <n v="26649.38"/>
    <n v="26649.38"/>
    <n v="1"/>
  </r>
  <r>
    <s v="370679"/>
    <s v="37"/>
    <s v="Pondera"/>
    <x v="287"/>
    <x v="285"/>
    <x v="0"/>
    <n v="115"/>
    <s v="EL"/>
    <n v="27595.4"/>
    <n v="27595.4"/>
    <n v="1"/>
  </r>
  <r>
    <s v="370680"/>
    <s v="37"/>
    <s v="Pondera"/>
    <x v="288"/>
    <x v="286"/>
    <x v="0"/>
    <n v="58"/>
    <s v="HS"/>
    <n v="27595.4"/>
    <n v="27595.4"/>
    <n v="1"/>
  </r>
  <r>
    <s v="370684"/>
    <s v="37"/>
    <s v="Pondera"/>
    <x v="289"/>
    <x v="287"/>
    <x v="0"/>
    <n v="23"/>
    <s v="EL"/>
    <n v="0"/>
    <n v="0"/>
    <n v="0"/>
  </r>
  <r>
    <s v="371226"/>
    <s v="37"/>
    <s v="Pondera"/>
    <x v="290"/>
    <x v="288"/>
    <x v="0"/>
    <n v="198"/>
    <s v="HS"/>
    <n v="18485.28"/>
    <n v="18485.28"/>
    <n v="1"/>
  </r>
  <r>
    <s v="371235"/>
    <s v="37"/>
    <s v="Pondera"/>
    <x v="291"/>
    <x v="289"/>
    <x v="0"/>
    <n v="52"/>
    <s v="HS"/>
    <n v="9148.7199999999993"/>
    <n v="25686.79"/>
    <n v="0.35620000000000002"/>
  </r>
  <r>
    <s v="380179"/>
    <s v="38"/>
    <s v="Powder River"/>
    <x v="77"/>
    <x v="10"/>
    <x v="0"/>
    <n v="0"/>
    <s v="EL"/>
    <n v="0"/>
    <n v="0"/>
    <n v="0"/>
  </r>
  <r>
    <s v="380692"/>
    <s v="38"/>
    <s v="Powder River"/>
    <x v="292"/>
    <x v="290"/>
    <x v="0"/>
    <n v="5"/>
    <s v="EL"/>
    <n v="0"/>
    <n v="0"/>
    <n v="0"/>
  </r>
  <r>
    <s v="380705"/>
    <s v="38"/>
    <s v="Powder River"/>
    <x v="48"/>
    <x v="48"/>
    <x v="0"/>
    <n v="146"/>
    <s v="EL"/>
    <n v="7792.78"/>
    <n v="7792.78"/>
    <n v="1"/>
  </r>
  <r>
    <s v="380706"/>
    <s v="38"/>
    <s v="Powder River"/>
    <x v="49"/>
    <x v="49"/>
    <x v="0"/>
    <n v="100"/>
    <s v="HS"/>
    <n v="124069.27"/>
    <n v="124069.27"/>
    <n v="1"/>
  </r>
  <r>
    <s v="380709"/>
    <s v="38"/>
    <s v="Powder River"/>
    <x v="293"/>
    <x v="291"/>
    <x v="0"/>
    <n v="0"/>
    <s v="EL"/>
    <n v="0"/>
    <n v="0"/>
    <n v="0"/>
  </r>
  <r>
    <s v="380800"/>
    <s v="38"/>
    <s v="Powder River"/>
    <x v="294"/>
    <x v="292"/>
    <x v="0"/>
    <n v="1"/>
    <s v="EL"/>
    <n v="15.03"/>
    <n v="1096.8599999999999"/>
    <n v="1.37E-2"/>
  </r>
  <r>
    <s v="389705"/>
    <s v="38"/>
    <s v="Powder River"/>
    <x v="295"/>
    <x v="293"/>
    <x v="0"/>
    <n v="0"/>
    <s v="EL"/>
    <n v="0"/>
    <n v="0"/>
    <n v="0"/>
  </r>
  <r>
    <s v="390712"/>
    <s v="39"/>
    <s v="Powell"/>
    <x v="93"/>
    <x v="92"/>
    <x v="0"/>
    <n v="428"/>
    <s v="EL"/>
    <n v="65197.57"/>
    <n v="66416.22"/>
    <n v="0.98170000000000002"/>
  </r>
  <r>
    <s v="390713"/>
    <s v="39"/>
    <s v="Powell"/>
    <x v="94"/>
    <x v="93"/>
    <x v="0"/>
    <n v="202"/>
    <s v="HS"/>
    <n v="14884.21"/>
    <n v="15400"/>
    <n v="0.96650000000000003"/>
  </r>
  <r>
    <s v="390715"/>
    <s v="39"/>
    <s v="Powell"/>
    <x v="296"/>
    <x v="294"/>
    <x v="0"/>
    <n v="9"/>
    <s v="EL"/>
    <n v="162"/>
    <n v="162"/>
    <n v="1"/>
  </r>
  <r>
    <s v="390717"/>
    <s v="39"/>
    <s v="Powell"/>
    <x v="297"/>
    <x v="295"/>
    <x v="0"/>
    <n v="16"/>
    <s v="EL"/>
    <n v="5785.12"/>
    <n v="5785.12"/>
    <n v="1"/>
  </r>
  <r>
    <s v="390718"/>
    <s v="39"/>
    <s v="Powell"/>
    <x v="298"/>
    <x v="296"/>
    <x v="0"/>
    <n v="17"/>
    <s v="EL"/>
    <n v="1288.48"/>
    <n v="1288.48"/>
    <n v="1"/>
  </r>
  <r>
    <s v="390719"/>
    <s v="39"/>
    <s v="Powell"/>
    <x v="299"/>
    <x v="297"/>
    <x v="0"/>
    <n v="14"/>
    <s v="EL"/>
    <n v="0"/>
    <n v="0"/>
    <n v="0"/>
  </r>
  <r>
    <s v="390720"/>
    <s v="39"/>
    <s v="Powell"/>
    <x v="300"/>
    <x v="298"/>
    <x v="0"/>
    <n v="26"/>
    <s v="EL"/>
    <n v="3636.6"/>
    <n v="3636.6"/>
    <n v="1"/>
  </r>
  <r>
    <s v="390721"/>
    <s v="39"/>
    <s v="Powell"/>
    <x v="301"/>
    <x v="299"/>
    <x v="0"/>
    <n v="8"/>
    <s v="EL"/>
    <n v="7106.84"/>
    <n v="7106.84"/>
    <n v="1"/>
  </r>
  <r>
    <s v="400726"/>
    <s v="40"/>
    <s v="Prairie"/>
    <x v="302"/>
    <x v="300"/>
    <x v="0"/>
    <n v="159"/>
    <s v="HS"/>
    <n v="24043.14"/>
    <n v="24043.14"/>
    <n v="1"/>
  </r>
  <r>
    <s v="410731"/>
    <s v="41"/>
    <s v="Ravalli"/>
    <x v="303"/>
    <x v="301"/>
    <x v="0"/>
    <n v="1384"/>
    <s v="HS"/>
    <n v="64688.22"/>
    <n v="64688.22"/>
    <n v="1"/>
  </r>
  <r>
    <s v="410732"/>
    <s v="41"/>
    <s v="Ravalli"/>
    <x v="304"/>
    <x v="302"/>
    <x v="0"/>
    <n v="658"/>
    <s v="EL"/>
    <n v="60410.73"/>
    <n v="60410.73"/>
    <n v="1"/>
  </r>
  <r>
    <s v="410733"/>
    <s v="41"/>
    <s v="Ravalli"/>
    <x v="305"/>
    <x v="303"/>
    <x v="0"/>
    <n v="380"/>
    <s v="HS"/>
    <n v="34129.22"/>
    <n v="34129.22"/>
    <n v="1"/>
  </r>
  <r>
    <s v="410735"/>
    <s v="41"/>
    <s v="Ravalli"/>
    <x v="306"/>
    <x v="304"/>
    <x v="0"/>
    <n v="1569"/>
    <s v="HS"/>
    <n v="81400"/>
    <n v="81400"/>
    <n v="1"/>
  </r>
  <r>
    <s v="410738"/>
    <s v="41"/>
    <s v="Ravalli"/>
    <x v="307"/>
    <x v="305"/>
    <x v="0"/>
    <n v="332"/>
    <s v="HS"/>
    <n v="17766.939999999999"/>
    <n v="17766.939999999999"/>
    <n v="1"/>
  </r>
  <r>
    <s v="410740"/>
    <s v="41"/>
    <s v="Ravalli"/>
    <x v="308"/>
    <x v="306"/>
    <x v="0"/>
    <n v="366"/>
    <s v="HS"/>
    <n v="64049.04"/>
    <n v="64049.04"/>
    <n v="1"/>
  </r>
  <r>
    <s v="410741"/>
    <s v="41"/>
    <s v="Ravalli"/>
    <x v="309"/>
    <x v="307"/>
    <x v="0"/>
    <n v="241"/>
    <s v="EL"/>
    <n v="23433.3"/>
    <n v="23433.3"/>
    <n v="1"/>
  </r>
  <r>
    <s v="410743"/>
    <s v="41"/>
    <s v="Ravalli"/>
    <x v="261"/>
    <x v="259"/>
    <x v="0"/>
    <n v="603"/>
    <s v="HS"/>
    <n v="34534.9"/>
    <n v="49368.3"/>
    <n v="0.69950000000000001"/>
  </r>
  <r>
    <s v="420227"/>
    <s v="42"/>
    <s v="Richland"/>
    <x v="87"/>
    <x v="86"/>
    <x v="0"/>
    <n v="0"/>
    <s v="EL"/>
    <n v="0"/>
    <n v="15033.09"/>
    <n v="0"/>
  </r>
  <r>
    <s v="420745"/>
    <s v="42"/>
    <s v="Richland"/>
    <x v="310"/>
    <x v="308"/>
    <x v="0"/>
    <n v="981"/>
    <s v="EL"/>
    <n v="47539.6"/>
    <n v="47539.6"/>
    <n v="1"/>
  </r>
  <r>
    <s v="420746"/>
    <s v="42"/>
    <s v="Richland"/>
    <x v="311"/>
    <x v="309"/>
    <x v="0"/>
    <n v="406"/>
    <s v="HS"/>
    <n v="20374.12"/>
    <n v="20374.12"/>
    <n v="1"/>
  </r>
  <r>
    <s v="420747"/>
    <s v="42"/>
    <s v="Richland"/>
    <x v="89"/>
    <x v="88"/>
    <x v="0"/>
    <n v="81"/>
    <s v="EL"/>
    <n v="7890.12"/>
    <n v="8182.35"/>
    <n v="0.96430000000000005"/>
  </r>
  <r>
    <s v="420748"/>
    <s v="42"/>
    <s v="Richland"/>
    <x v="312"/>
    <x v="310"/>
    <x v="0"/>
    <n v="35"/>
    <s v="HS"/>
    <n v="5925.15"/>
    <n v="5925.15"/>
    <n v="1"/>
  </r>
  <r>
    <s v="420749"/>
    <s v="42"/>
    <s v="Richland"/>
    <x v="313"/>
    <x v="311"/>
    <x v="0"/>
    <n v="10"/>
    <s v="EL"/>
    <n v="8736.2000000000007"/>
    <n v="8736.2000000000007"/>
    <n v="1"/>
  </r>
  <r>
    <s v="420750"/>
    <s v="42"/>
    <s v="Richland"/>
    <x v="314"/>
    <x v="312"/>
    <x v="0"/>
    <n v="200"/>
    <s v="EL"/>
    <n v="24218.25"/>
    <n v="24218.25"/>
    <n v="1"/>
  </r>
  <r>
    <s v="420751"/>
    <s v="42"/>
    <s v="Richland"/>
    <x v="315"/>
    <x v="313"/>
    <x v="0"/>
    <n v="116"/>
    <s v="HS"/>
    <n v="6054.56"/>
    <n v="6054.56"/>
    <n v="1"/>
  </r>
  <r>
    <s v="420754"/>
    <s v="42"/>
    <s v="Richland"/>
    <x v="316"/>
    <x v="314"/>
    <x v="0"/>
    <n v="77"/>
    <s v="EL"/>
    <n v="14223.49"/>
    <n v="14223.49"/>
    <n v="1"/>
  </r>
  <r>
    <s v="420768"/>
    <s v="42"/>
    <s v="Richland"/>
    <x v="317"/>
    <x v="315"/>
    <x v="0"/>
    <n v="83"/>
    <s v="EL"/>
    <n v="20540.52"/>
    <n v="20540.52"/>
    <n v="1"/>
  </r>
  <r>
    <s v="420769"/>
    <s v="42"/>
    <s v="Richland"/>
    <x v="318"/>
    <x v="316"/>
    <x v="0"/>
    <n v="47"/>
    <s v="HS"/>
    <n v="20540.52"/>
    <n v="20540.52"/>
    <n v="1"/>
  </r>
  <r>
    <s v="420777"/>
    <s v="42"/>
    <s v="Richland"/>
    <x v="319"/>
    <x v="317"/>
    <x v="0"/>
    <n v="8"/>
    <s v="EL"/>
    <n v="2630.07"/>
    <n v="70025.52"/>
    <n v="3.7600000000000001E-2"/>
  </r>
  <r>
    <s v="429701"/>
    <s v="42"/>
    <s v="Richland"/>
    <x v="320"/>
    <x v="318"/>
    <x v="0"/>
    <n v="0"/>
    <s v="EL"/>
    <n v="0"/>
    <n v="0"/>
    <n v="0"/>
  </r>
  <r>
    <s v="430774"/>
    <s v="43"/>
    <s v="Roosevelt"/>
    <x v="321"/>
    <x v="319"/>
    <x v="0"/>
    <n v="151"/>
    <s v="EL"/>
    <n v="52322.74"/>
    <n v="52322.74"/>
    <n v="1"/>
  </r>
  <r>
    <s v="430775"/>
    <s v="43"/>
    <s v="Roosevelt"/>
    <x v="322"/>
    <x v="320"/>
    <x v="0"/>
    <n v="710"/>
    <s v="EL"/>
    <n v="31350"/>
    <n v="31350"/>
    <n v="1"/>
  </r>
  <r>
    <s v="430776"/>
    <s v="43"/>
    <s v="Roosevelt"/>
    <x v="323"/>
    <x v="321"/>
    <x v="0"/>
    <n v="229"/>
    <s v="HS"/>
    <n v="17600"/>
    <n v="17600"/>
    <n v="1"/>
  </r>
  <r>
    <s v="430777"/>
    <s v="43"/>
    <s v="Roosevelt"/>
    <x v="319"/>
    <x v="317"/>
    <x v="0"/>
    <n v="205"/>
    <s v="EL"/>
    <n v="67395.45"/>
    <n v="70025.52"/>
    <n v="0.96240000000000003"/>
  </r>
  <r>
    <s v="430778"/>
    <s v="43"/>
    <s v="Roosevelt"/>
    <x v="324"/>
    <x v="322"/>
    <x v="0"/>
    <n v="72"/>
    <s v="HS"/>
    <n v="50164.14"/>
    <n v="50164.14"/>
    <n v="1"/>
  </r>
  <r>
    <s v="430780"/>
    <s v="43"/>
    <s v="Roosevelt"/>
    <x v="325"/>
    <x v="323"/>
    <x v="0"/>
    <n v="580"/>
    <s v="EL"/>
    <n v="23730.66"/>
    <n v="23730.66"/>
    <n v="1"/>
  </r>
  <r>
    <s v="430781"/>
    <s v="43"/>
    <s v="Roosevelt"/>
    <x v="326"/>
    <x v="324"/>
    <x v="0"/>
    <n v="224"/>
    <s v="HS"/>
    <n v="11688.23"/>
    <n v="11688.23"/>
    <n v="1"/>
  </r>
  <r>
    <s v="430782"/>
    <s v="43"/>
    <s v="Roosevelt"/>
    <x v="327"/>
    <x v="325"/>
    <x v="0"/>
    <n v="135"/>
    <s v="EL"/>
    <n v="11.38"/>
    <n v="11.38"/>
    <n v="1"/>
  </r>
  <r>
    <s v="430783"/>
    <s v="43"/>
    <s v="Roosevelt"/>
    <x v="328"/>
    <x v="326"/>
    <x v="0"/>
    <n v="49"/>
    <s v="HS"/>
    <n v="6.4"/>
    <n v="6.4"/>
    <n v="1"/>
  </r>
  <r>
    <s v="430785"/>
    <s v="43"/>
    <s v="Roosevelt"/>
    <x v="329"/>
    <x v="327"/>
    <x v="0"/>
    <n v="176"/>
    <s v="HS"/>
    <n v="39671.68"/>
    <n v="39671.68"/>
    <n v="1"/>
  </r>
  <r>
    <s v="430786"/>
    <s v="43"/>
    <s v="Roosevelt"/>
    <x v="330"/>
    <x v="328"/>
    <x v="0"/>
    <n v="96"/>
    <s v="EL"/>
    <n v="39687.54"/>
    <n v="39687.54"/>
    <n v="1"/>
  </r>
  <r>
    <s v="430787"/>
    <s v="43"/>
    <s v="Roosevelt"/>
    <x v="331"/>
    <x v="329"/>
    <x v="0"/>
    <n v="30"/>
    <s v="HS"/>
    <n v="11146.48"/>
    <n v="11146.48"/>
    <n v="1"/>
  </r>
  <r>
    <s v="439801"/>
    <s v="43"/>
    <s v="Roosevelt"/>
    <x v="332"/>
    <x v="330"/>
    <x v="0"/>
    <n v="0"/>
    <s v="HS"/>
    <n v="0"/>
    <n v="0"/>
    <n v="0"/>
  </r>
  <r>
    <s v="440607"/>
    <s v="44"/>
    <s v="Rosebud"/>
    <x v="264"/>
    <x v="262"/>
    <x v="0"/>
    <n v="5"/>
    <s v="EL"/>
    <n v="1451.39"/>
    <n v="17126.45"/>
    <n v="8.4699999999999998E-2"/>
  </r>
  <r>
    <s v="440608"/>
    <s v="44"/>
    <s v="Rosebud"/>
    <x v="265"/>
    <x v="263"/>
    <x v="0"/>
    <n v="7"/>
    <s v="HS"/>
    <n v="3951.88"/>
    <n v="17501.2"/>
    <n v="0.2258"/>
  </r>
  <r>
    <s v="440789"/>
    <s v="44"/>
    <s v="Rosebud"/>
    <x v="333"/>
    <x v="331"/>
    <x v="0"/>
    <n v="15"/>
    <s v="EL"/>
    <n v="184.53"/>
    <n v="184.53"/>
    <n v="1"/>
  </r>
  <r>
    <s v="440790"/>
    <s v="44"/>
    <s v="Rosebud"/>
    <x v="334"/>
    <x v="332"/>
    <x v="0"/>
    <n v="261"/>
    <s v="EL"/>
    <n v="38851.75"/>
    <n v="38851.75"/>
    <n v="1"/>
  </r>
  <r>
    <s v="440791"/>
    <s v="44"/>
    <s v="Rosebud"/>
    <x v="335"/>
    <x v="333"/>
    <x v="0"/>
    <n v="122"/>
    <s v="HS"/>
    <n v="17765.29"/>
    <n v="17765.29"/>
    <n v="1"/>
  </r>
  <r>
    <s v="440792"/>
    <s v="44"/>
    <s v="Rosebud"/>
    <x v="336"/>
    <x v="334"/>
    <x v="0"/>
    <n v="445"/>
    <s v="EL"/>
    <n v="36715.75"/>
    <n v="36715.75"/>
    <n v="1"/>
  </r>
  <r>
    <s v="440795"/>
    <s v="44"/>
    <s v="Rosebud"/>
    <x v="337"/>
    <x v="335"/>
    <x v="0"/>
    <n v="57"/>
    <s v="HS"/>
    <n v="21899.02"/>
    <n v="21899.02"/>
    <n v="1"/>
  </r>
  <r>
    <s v="440796"/>
    <s v="44"/>
    <s v="Rosebud"/>
    <x v="338"/>
    <x v="336"/>
    <x v="0"/>
    <n v="428"/>
    <s v="EL"/>
    <n v="60362"/>
    <n v="60362"/>
    <n v="1"/>
  </r>
  <r>
    <s v="440797"/>
    <s v="44"/>
    <s v="Rosebud"/>
    <x v="339"/>
    <x v="337"/>
    <x v="0"/>
    <n v="207"/>
    <s v="HS"/>
    <n v="20461.080000000002"/>
    <n v="20461.080000000002"/>
    <n v="1"/>
  </r>
  <r>
    <s v="440800"/>
    <s v="44"/>
    <s v="Rosebud"/>
    <x v="294"/>
    <x v="292"/>
    <x v="0"/>
    <n v="72"/>
    <s v="EL"/>
    <n v="1081.83"/>
    <n v="1096.8599999999999"/>
    <n v="0.98629999999999995"/>
  </r>
  <r>
    <s v="441230"/>
    <s v="44"/>
    <s v="Rosebud"/>
    <x v="18"/>
    <x v="18"/>
    <x v="0"/>
    <n v="109"/>
    <s v="HS"/>
    <n v="18491.47"/>
    <n v="22054.05"/>
    <n v="0.83850000000000002"/>
  </r>
  <r>
    <s v="450474"/>
    <s v="45"/>
    <s v="Sanders"/>
    <x v="202"/>
    <x v="200"/>
    <x v="0"/>
    <n v="2"/>
    <s v="EL"/>
    <n v="127.3"/>
    <n v="21194.78"/>
    <n v="6.0000000000000001E-3"/>
  </r>
  <r>
    <s v="450475"/>
    <s v="45"/>
    <s v="Sanders"/>
    <x v="203"/>
    <x v="201"/>
    <x v="0"/>
    <n v="4"/>
    <s v="HS"/>
    <n v="260.24"/>
    <n v="8978.1299999999992"/>
    <n v="2.9000000000000001E-2"/>
  </r>
  <r>
    <s v="450803"/>
    <s v="45"/>
    <s v="Sanders"/>
    <x v="340"/>
    <x v="338"/>
    <x v="0"/>
    <n v="463"/>
    <s v="HS"/>
    <n v="43432.56"/>
    <n v="43432.56"/>
    <n v="1"/>
  </r>
  <r>
    <s v="450804"/>
    <s v="45"/>
    <s v="Sanders"/>
    <x v="341"/>
    <x v="339"/>
    <x v="0"/>
    <n v="284"/>
    <s v="EL"/>
    <n v="69804.570000000007"/>
    <n v="69804.570000000007"/>
    <n v="1"/>
  </r>
  <r>
    <s v="450805"/>
    <s v="45"/>
    <s v="Sanders"/>
    <x v="342"/>
    <x v="340"/>
    <x v="0"/>
    <n v="182"/>
    <s v="HS"/>
    <n v="37587.07"/>
    <n v="37587.07"/>
    <n v="1"/>
  </r>
  <r>
    <s v="450807"/>
    <s v="45"/>
    <s v="Sanders"/>
    <x v="343"/>
    <x v="341"/>
    <x v="0"/>
    <n v="58"/>
    <s v="EL"/>
    <n v="30762.54"/>
    <n v="30762.54"/>
    <n v="1"/>
  </r>
  <r>
    <s v="450809"/>
    <s v="45"/>
    <s v="Sanders"/>
    <x v="344"/>
    <x v="342"/>
    <x v="0"/>
    <n v="49"/>
    <s v="EL"/>
    <n v="14268.47"/>
    <n v="14268.47"/>
    <n v="1"/>
  </r>
  <r>
    <s v="450811"/>
    <s v="45"/>
    <s v="Sanders"/>
    <x v="345"/>
    <x v="343"/>
    <x v="0"/>
    <n v="106"/>
    <s v="EL"/>
    <n v="24503.08"/>
    <n v="24503.08"/>
    <n v="1"/>
  </r>
  <r>
    <s v="450812"/>
    <s v="45"/>
    <s v="Sanders"/>
    <x v="346"/>
    <x v="344"/>
    <x v="0"/>
    <n v="78"/>
    <s v="HS"/>
    <n v="22275.52"/>
    <n v="22275.52"/>
    <n v="1"/>
  </r>
  <r>
    <s v="450815"/>
    <s v="45"/>
    <s v="Sanders"/>
    <x v="210"/>
    <x v="208"/>
    <x v="0"/>
    <n v="227"/>
    <s v="HS"/>
    <n v="40449.279999999999"/>
    <n v="42765.760000000002"/>
    <n v="0.94579999999999997"/>
  </r>
  <r>
    <s v="451205"/>
    <s v="45"/>
    <s v="Sanders"/>
    <x v="213"/>
    <x v="211"/>
    <x v="0"/>
    <n v="5"/>
    <s v="EL"/>
    <n v="409.92"/>
    <n v="15987.06"/>
    <n v="2.5600000000000001E-2"/>
  </r>
  <r>
    <s v="451206"/>
    <s v="45"/>
    <s v="Sanders"/>
    <x v="214"/>
    <x v="212"/>
    <x v="0"/>
    <n v="12"/>
    <s v="HS"/>
    <n v="2062.85"/>
    <n v="15987.06"/>
    <n v="0.129"/>
  </r>
  <r>
    <s v="459702"/>
    <s v="45"/>
    <s v="Sanders"/>
    <x v="347"/>
    <x v="345"/>
    <x v="0"/>
    <n v="0"/>
    <s v="EL"/>
    <n v="0"/>
    <n v="0"/>
    <n v="0"/>
  </r>
  <r>
    <s v="460000"/>
    <s v="46"/>
    <s v="Sheridan"/>
    <x v="0"/>
    <x v="0"/>
    <x v="0"/>
    <n v="0"/>
    <s v="HS"/>
    <n v="0"/>
    <n v="0"/>
    <n v="0"/>
  </r>
  <r>
    <s v="460819"/>
    <s v="46"/>
    <s v="Sheridan"/>
    <x v="348"/>
    <x v="346"/>
    <x v="0"/>
    <n v="68"/>
    <s v="HS"/>
    <n v="16089.86"/>
    <n v="16089.86"/>
    <n v="1"/>
  </r>
  <r>
    <s v="460822"/>
    <s v="46"/>
    <s v="Sheridan"/>
    <x v="349"/>
    <x v="347"/>
    <x v="0"/>
    <n v="117"/>
    <s v="HS"/>
    <n v="42426.45"/>
    <n v="42426.45"/>
    <n v="1"/>
  </r>
  <r>
    <s v="460828"/>
    <s v="46"/>
    <s v="Sheridan"/>
    <x v="350"/>
    <x v="348"/>
    <x v="0"/>
    <n v="375"/>
    <s v="HS"/>
    <n v="68171.399999999994"/>
    <n v="68171.399999999994"/>
    <n v="1"/>
  </r>
  <r>
    <s v="469693"/>
    <s v="46"/>
    <s v="Sheridan"/>
    <x v="351"/>
    <x v="349"/>
    <x v="0"/>
    <n v="0"/>
    <s v="HS"/>
    <n v="0"/>
    <n v="0"/>
    <n v="0"/>
  </r>
  <r>
    <s v="470453"/>
    <s v="47"/>
    <s v="Silver Bow"/>
    <x v="189"/>
    <x v="187"/>
    <x v="0"/>
    <n v="8"/>
    <s v="EL"/>
    <n v="1303.68"/>
    <n v="44488.11"/>
    <n v="2.93E-2"/>
  </r>
  <r>
    <s v="470454"/>
    <s v="47"/>
    <s v="Silver Bow"/>
    <x v="190"/>
    <x v="188"/>
    <x v="0"/>
    <n v="3"/>
    <s v="HS"/>
    <n v="544.42999999999995"/>
    <n v="23955.14"/>
    <n v="2.2700000000000001E-2"/>
  </r>
  <r>
    <s v="470840"/>
    <s v="47"/>
    <s v="Silver Bow"/>
    <x v="352"/>
    <x v="350"/>
    <x v="0"/>
    <n v="3059"/>
    <s v="EL"/>
    <n v="167451.47"/>
    <n v="167451.47"/>
    <n v="1"/>
  </r>
  <r>
    <s v="470842"/>
    <s v="47"/>
    <s v="Silver Bow"/>
    <x v="353"/>
    <x v="351"/>
    <x v="0"/>
    <n v="161"/>
    <s v="EL"/>
    <n v="30650.400000000001"/>
    <n v="30650.400000000001"/>
    <n v="1"/>
  </r>
  <r>
    <s v="470843"/>
    <s v="47"/>
    <s v="Silver Bow"/>
    <x v="354"/>
    <x v="352"/>
    <x v="0"/>
    <n v="9"/>
    <s v="EL"/>
    <n v="0"/>
    <n v="0"/>
    <n v="0"/>
  </r>
  <r>
    <s v="470844"/>
    <s v="47"/>
    <s v="Silver Bow"/>
    <x v="355"/>
    <x v="353"/>
    <x v="0"/>
    <n v="5"/>
    <s v="EL"/>
    <n v="0"/>
    <n v="0"/>
    <n v="0"/>
  </r>
  <r>
    <s v="471212"/>
    <s v="47"/>
    <s v="Silver Bow"/>
    <x v="356"/>
    <x v="354"/>
    <x v="0"/>
    <n v="1261"/>
    <s v="HS"/>
    <n v="55771.14"/>
    <n v="55771.14"/>
    <n v="1"/>
  </r>
  <r>
    <s v="480000"/>
    <s v="48"/>
    <s v="Stillwater"/>
    <x v="0"/>
    <x v="0"/>
    <x v="0"/>
    <n v="0"/>
    <s v="EL"/>
    <n v="0"/>
    <n v="0"/>
    <n v="0"/>
  </r>
  <r>
    <s v="480000"/>
    <s v="48"/>
    <s v="Stillwater"/>
    <x v="0"/>
    <x v="0"/>
    <x v="0"/>
    <n v="0"/>
    <s v="HS"/>
    <n v="0"/>
    <n v="0"/>
    <n v="0"/>
  </r>
  <r>
    <s v="480846"/>
    <s v="48"/>
    <s v="Stillwater"/>
    <x v="357"/>
    <x v="355"/>
    <x v="0"/>
    <n v="241"/>
    <s v="EL"/>
    <n v="4500"/>
    <n v="4500"/>
    <n v="1"/>
  </r>
  <r>
    <s v="480847"/>
    <s v="48"/>
    <s v="Stillwater"/>
    <x v="358"/>
    <x v="356"/>
    <x v="0"/>
    <n v="101"/>
    <s v="HS"/>
    <n v="4500"/>
    <n v="4500"/>
    <n v="1"/>
  </r>
  <r>
    <s v="480848"/>
    <s v="48"/>
    <s v="Stillwater"/>
    <x v="359"/>
    <x v="357"/>
    <x v="0"/>
    <n v="519"/>
    <s v="EL"/>
    <n v="63438.49"/>
    <n v="63438.49"/>
    <n v="1"/>
  </r>
  <r>
    <s v="480849"/>
    <s v="48"/>
    <s v="Stillwater"/>
    <x v="360"/>
    <x v="358"/>
    <x v="0"/>
    <n v="225"/>
    <s v="HS"/>
    <n v="34157.85"/>
    <n v="34157.85"/>
    <n v="1"/>
  </r>
  <r>
    <s v="480850"/>
    <s v="48"/>
    <s v="Stillwater"/>
    <x v="361"/>
    <x v="359"/>
    <x v="0"/>
    <n v="27"/>
    <s v="EL"/>
    <n v="3163.83"/>
    <n v="6679.2"/>
    <n v="0.47370000000000001"/>
  </r>
  <r>
    <s v="480851"/>
    <s v="48"/>
    <s v="Stillwater"/>
    <x v="362"/>
    <x v="360"/>
    <x v="0"/>
    <n v="16"/>
    <s v="HS"/>
    <n v="4274.6899999999996"/>
    <n v="6679.2"/>
    <n v="0.64"/>
  </r>
  <r>
    <s v="480852"/>
    <s v="48"/>
    <s v="Stillwater"/>
    <x v="363"/>
    <x v="361"/>
    <x v="0"/>
    <n v="0"/>
    <s v="EL"/>
    <n v="0"/>
    <n v="0"/>
    <n v="0"/>
  </r>
  <r>
    <s v="480853"/>
    <s v="48"/>
    <s v="Stillwater"/>
    <x v="364"/>
    <x v="362"/>
    <x v="0"/>
    <n v="8"/>
    <s v="EL"/>
    <n v="8250"/>
    <n v="8250"/>
    <n v="1"/>
  </r>
  <r>
    <s v="480857"/>
    <s v="48"/>
    <s v="Stillwater"/>
    <x v="365"/>
    <x v="363"/>
    <x v="0"/>
    <n v="7"/>
    <s v="EL"/>
    <n v="25"/>
    <n v="25"/>
    <n v="1"/>
  </r>
  <r>
    <s v="480858"/>
    <s v="48"/>
    <s v="Stillwater"/>
    <x v="366"/>
    <x v="364"/>
    <x v="0"/>
    <n v="39"/>
    <s v="EL"/>
    <n v="13776.64"/>
    <n v="13776.64"/>
    <n v="1"/>
  </r>
  <r>
    <s v="480859"/>
    <s v="48"/>
    <s v="Stillwater"/>
    <x v="367"/>
    <x v="365"/>
    <x v="0"/>
    <n v="19"/>
    <s v="HS"/>
    <n v="13776.64"/>
    <n v="13776.64"/>
    <n v="1"/>
  </r>
  <r>
    <s v="480861"/>
    <s v="48"/>
    <s v="Stillwater"/>
    <x v="41"/>
    <x v="41"/>
    <x v="0"/>
    <n v="160"/>
    <s v="EL"/>
    <n v="17349.55"/>
    <n v="17891.72"/>
    <n v="0.96970000000000001"/>
  </r>
  <r>
    <s v="480862"/>
    <s v="48"/>
    <s v="Stillwater"/>
    <x v="368"/>
    <x v="366"/>
    <x v="0"/>
    <n v="89"/>
    <s v="HS"/>
    <n v="17891.72"/>
    <n v="17891.72"/>
    <n v="1"/>
  </r>
  <r>
    <s v="480978"/>
    <s v="48"/>
    <s v="Stillwater"/>
    <x v="266"/>
    <x v="264"/>
    <x v="0"/>
    <n v="2"/>
    <s v="EL"/>
    <n v="686.18"/>
    <n v="36024.589999999997"/>
    <n v="1.9E-2"/>
  </r>
  <r>
    <s v="480979"/>
    <s v="48"/>
    <s v="Stillwater"/>
    <x v="267"/>
    <x v="265"/>
    <x v="0"/>
    <n v="4"/>
    <s v="HS"/>
    <n v="1536.97"/>
    <n v="17675.189999999999"/>
    <n v="8.6999999999999994E-2"/>
  </r>
  <r>
    <s v="489704"/>
    <s v="48"/>
    <s v="Stillwater"/>
    <x v="369"/>
    <x v="367"/>
    <x v="0"/>
    <n v="0"/>
    <s v="EL"/>
    <n v="0"/>
    <n v="0"/>
    <n v="0"/>
  </r>
  <r>
    <s v="490635"/>
    <s v="49"/>
    <s v="Sweet Grass"/>
    <x v="273"/>
    <x v="271"/>
    <x v="0"/>
    <n v="0"/>
    <s v="EL"/>
    <n v="0"/>
    <n v="0"/>
    <n v="0"/>
  </r>
  <r>
    <s v="490850"/>
    <s v="49"/>
    <s v="Sweet Grass"/>
    <x v="361"/>
    <x v="359"/>
    <x v="0"/>
    <n v="30"/>
    <s v="EL"/>
    <n v="3515.37"/>
    <n v="6679.2"/>
    <n v="0.52629999999999999"/>
  </r>
  <r>
    <s v="490851"/>
    <s v="49"/>
    <s v="Sweet Grass"/>
    <x v="362"/>
    <x v="360"/>
    <x v="0"/>
    <n v="9"/>
    <s v="HS"/>
    <n v="2404.5100000000002"/>
    <n v="6679.2"/>
    <n v="0.36"/>
  </r>
  <r>
    <s v="490865"/>
    <s v="49"/>
    <s v="Sweet Grass"/>
    <x v="370"/>
    <x v="368"/>
    <x v="0"/>
    <n v="334"/>
    <s v="EL"/>
    <n v="0"/>
    <n v="0"/>
    <n v="0"/>
  </r>
  <r>
    <s v="490868"/>
    <s v="49"/>
    <s v="Sweet Grass"/>
    <x v="371"/>
    <x v="369"/>
    <x v="0"/>
    <n v="28"/>
    <s v="EL"/>
    <n v="0"/>
    <n v="0"/>
    <n v="0"/>
  </r>
  <r>
    <s v="490872"/>
    <s v="49"/>
    <s v="Sweet Grass"/>
    <x v="372"/>
    <x v="370"/>
    <x v="0"/>
    <n v="8"/>
    <s v="EL"/>
    <n v="0"/>
    <n v="0"/>
    <n v="0"/>
  </r>
  <r>
    <s v="490875"/>
    <s v="49"/>
    <s v="Sweet Grass"/>
    <x v="373"/>
    <x v="371"/>
    <x v="0"/>
    <n v="11"/>
    <s v="EL"/>
    <n v="0"/>
    <n v="0"/>
    <n v="0"/>
  </r>
  <r>
    <s v="490882"/>
    <s v="49"/>
    <s v="Sweet Grass"/>
    <x v="374"/>
    <x v="372"/>
    <x v="0"/>
    <n v="176"/>
    <s v="HS"/>
    <n v="59355"/>
    <n v="59355"/>
    <n v="1"/>
  </r>
  <r>
    <s v="499704"/>
    <s v="49"/>
    <s v="Sweet Grass"/>
    <x v="369"/>
    <x v="367"/>
    <x v="0"/>
    <n v="0"/>
    <s v="EL"/>
    <n v="0"/>
    <n v="0"/>
    <n v="0"/>
  </r>
  <r>
    <s v="500883"/>
    <s v="50"/>
    <s v="Teton"/>
    <x v="375"/>
    <x v="373"/>
    <x v="0"/>
    <n v="240"/>
    <s v="EL"/>
    <n v="30313.3"/>
    <n v="30313.3"/>
    <n v="1"/>
  </r>
  <r>
    <s v="500884"/>
    <s v="50"/>
    <s v="Teton"/>
    <x v="376"/>
    <x v="374"/>
    <x v="0"/>
    <n v="128"/>
    <s v="HS"/>
    <n v="30382.6"/>
    <n v="30382.6"/>
    <n v="1"/>
  </r>
  <r>
    <s v="500889"/>
    <s v="50"/>
    <s v="Teton"/>
    <x v="377"/>
    <x v="375"/>
    <x v="0"/>
    <n v="30"/>
    <s v="EL"/>
    <n v="0"/>
    <n v="0"/>
    <n v="0"/>
  </r>
  <r>
    <s v="500890"/>
    <s v="50"/>
    <s v="Teton"/>
    <x v="378"/>
    <x v="376"/>
    <x v="0"/>
    <n v="204"/>
    <s v="EL"/>
    <n v="19300"/>
    <n v="19300"/>
    <n v="1"/>
  </r>
  <r>
    <s v="500891"/>
    <s v="50"/>
    <s v="Teton"/>
    <x v="379"/>
    <x v="377"/>
    <x v="0"/>
    <n v="114"/>
    <s v="HS"/>
    <n v="19402.8"/>
    <n v="19402.8"/>
    <n v="1"/>
  </r>
  <r>
    <s v="500894"/>
    <s v="50"/>
    <s v="Teton"/>
    <x v="380"/>
    <x v="378"/>
    <x v="0"/>
    <n v="71"/>
    <s v="EL"/>
    <n v="20628.53"/>
    <n v="20628.53"/>
    <n v="1"/>
  </r>
  <r>
    <s v="500895"/>
    <s v="50"/>
    <s v="Teton"/>
    <x v="381"/>
    <x v="379"/>
    <x v="0"/>
    <n v="38"/>
    <s v="HS"/>
    <n v="9137.2999999999993"/>
    <n v="9137.2999999999993"/>
    <n v="1"/>
  </r>
  <r>
    <s v="500896"/>
    <s v="50"/>
    <s v="Teton"/>
    <x v="382"/>
    <x v="380"/>
    <x v="0"/>
    <n v="40"/>
    <s v="EL"/>
    <n v="4236.95"/>
    <n v="4236.95"/>
    <n v="1"/>
  </r>
  <r>
    <s v="500898"/>
    <s v="50"/>
    <s v="Teton"/>
    <x v="383"/>
    <x v="381"/>
    <x v="0"/>
    <n v="23"/>
    <s v="EL"/>
    <n v="240"/>
    <n v="240"/>
    <n v="1"/>
  </r>
  <r>
    <s v="500900"/>
    <s v="50"/>
    <s v="Teton"/>
    <x v="384"/>
    <x v="382"/>
    <x v="0"/>
    <n v="94"/>
    <s v="EL"/>
    <n v="8644.24"/>
    <n v="8644.24"/>
    <n v="1"/>
  </r>
  <r>
    <s v="501235"/>
    <s v="50"/>
    <s v="Teton"/>
    <x v="291"/>
    <x v="289"/>
    <x v="0"/>
    <n v="94"/>
    <s v="HS"/>
    <n v="16538.07"/>
    <n v="25686.79"/>
    <n v="0.64380000000000004"/>
  </r>
  <r>
    <s v="510903"/>
    <s v="51"/>
    <s v="Toole"/>
    <x v="385"/>
    <x v="383"/>
    <x v="0"/>
    <n v="187"/>
    <s v="HS"/>
    <n v="56403.27"/>
    <n v="56403.27"/>
    <n v="1"/>
  </r>
  <r>
    <s v="510910"/>
    <s v="51"/>
    <s v="Toole"/>
    <x v="386"/>
    <x v="384"/>
    <x v="0"/>
    <n v="320"/>
    <s v="EL"/>
    <n v="28510.05"/>
    <n v="28510.05"/>
    <n v="1"/>
  </r>
  <r>
    <s v="510911"/>
    <s v="51"/>
    <s v="Toole"/>
    <x v="387"/>
    <x v="385"/>
    <x v="0"/>
    <n v="132"/>
    <s v="HS"/>
    <n v="13966.57"/>
    <n v="13966.57"/>
    <n v="1"/>
  </r>
  <r>
    <s v="510915"/>
    <s v="51"/>
    <s v="Toole"/>
    <x v="388"/>
    <x v="386"/>
    <x v="0"/>
    <n v="5"/>
    <s v="EL"/>
    <n v="11489.36"/>
    <n v="11489.36"/>
    <n v="1"/>
  </r>
  <r>
    <s v="520923"/>
    <s v="52"/>
    <s v="Treasure"/>
    <x v="389"/>
    <x v="387"/>
    <x v="0"/>
    <n v="65"/>
    <s v="HS"/>
    <n v="24597.1"/>
    <n v="24597.1"/>
    <n v="1"/>
  </r>
  <r>
    <s v="530926"/>
    <s v="53"/>
    <s v="Valley"/>
    <x v="390"/>
    <x v="388"/>
    <x v="0"/>
    <n v="868"/>
    <s v="HS"/>
    <n v="71976.960000000006"/>
    <n v="71976.960000000006"/>
    <n v="1"/>
  </r>
  <r>
    <s v="530927"/>
    <s v="53"/>
    <s v="Valley"/>
    <x v="391"/>
    <x v="389"/>
    <x v="0"/>
    <n v="110"/>
    <s v="EL"/>
    <n v="3091.03"/>
    <n v="3091.03"/>
    <n v="1"/>
  </r>
  <r>
    <s v="530928"/>
    <s v="53"/>
    <s v="Valley"/>
    <x v="392"/>
    <x v="390"/>
    <x v="0"/>
    <n v="48"/>
    <s v="HS"/>
    <n v="3091.03"/>
    <n v="3091.03"/>
    <n v="1"/>
  </r>
  <r>
    <s v="530932"/>
    <s v="53"/>
    <s v="Valley"/>
    <x v="393"/>
    <x v="391"/>
    <x v="0"/>
    <n v="54"/>
    <s v="EL"/>
    <n v="12685.2"/>
    <n v="12685.2"/>
    <n v="1"/>
  </r>
  <r>
    <s v="530933"/>
    <s v="53"/>
    <s v="Valley"/>
    <x v="394"/>
    <x v="392"/>
    <x v="0"/>
    <n v="25"/>
    <s v="HS"/>
    <n v="11253"/>
    <n v="11253"/>
    <n v="1"/>
  </r>
  <r>
    <s v="530935"/>
    <s v="53"/>
    <s v="Valley"/>
    <x v="395"/>
    <x v="393"/>
    <x v="0"/>
    <n v="42"/>
    <s v="HS"/>
    <n v="25200.01"/>
    <n v="25200.01"/>
    <n v="1"/>
  </r>
  <r>
    <s v="530937"/>
    <s v="53"/>
    <s v="Valley"/>
    <x v="396"/>
    <x v="394"/>
    <x v="0"/>
    <n v="118"/>
    <s v="HS"/>
    <n v="26016.45"/>
    <n v="26016.45"/>
    <n v="1"/>
  </r>
  <r>
    <s v="530941"/>
    <s v="53"/>
    <s v="Valley"/>
    <x v="397"/>
    <x v="395"/>
    <x v="0"/>
    <n v="45"/>
    <s v="EL"/>
    <n v="36721.01"/>
    <n v="36721.01"/>
    <n v="1"/>
  </r>
  <r>
    <s v="531203"/>
    <s v="53"/>
    <s v="Valley"/>
    <x v="283"/>
    <x v="281"/>
    <x v="0"/>
    <n v="1"/>
    <s v="EL"/>
    <n v="707"/>
    <n v="27573.040000000001"/>
    <n v="2.5600000000000001E-2"/>
  </r>
  <r>
    <s v="540000"/>
    <s v="54"/>
    <s v="Wheatland"/>
    <x v="0"/>
    <x v="0"/>
    <x v="0"/>
    <n v="0"/>
    <s v="EL"/>
    <n v="2535.6799999999998"/>
    <n v="0"/>
    <n v="0"/>
  </r>
  <r>
    <s v="540000"/>
    <s v="54"/>
    <s v="Wheatland"/>
    <x v="0"/>
    <x v="0"/>
    <x v="0"/>
    <n v="0"/>
    <s v="HS"/>
    <n v="0"/>
    <n v="0"/>
    <n v="0"/>
  </r>
  <r>
    <s v="540945"/>
    <s v="54"/>
    <s v="Wheatland"/>
    <x v="398"/>
    <x v="396"/>
    <x v="0"/>
    <n v="217"/>
    <s v="EL"/>
    <n v="25344.59"/>
    <n v="25344.59"/>
    <n v="1"/>
  </r>
  <r>
    <s v="540946"/>
    <s v="54"/>
    <s v="Wheatland"/>
    <x v="399"/>
    <x v="397"/>
    <x v="0"/>
    <n v="72"/>
    <s v="HS"/>
    <n v="24336.04"/>
    <n v="24336.04"/>
    <n v="1"/>
  </r>
  <r>
    <s v="540948"/>
    <s v="54"/>
    <s v="Wheatland"/>
    <x v="110"/>
    <x v="109"/>
    <x v="0"/>
    <n v="19"/>
    <s v="EL"/>
    <n v="7419.75"/>
    <n v="10934.36"/>
    <n v="0.67859999999999998"/>
  </r>
  <r>
    <s v="540949"/>
    <s v="54"/>
    <s v="Wheatland"/>
    <x v="201"/>
    <x v="199"/>
    <x v="0"/>
    <n v="11"/>
    <s v="HS"/>
    <n v="4182.29"/>
    <n v="4182.29"/>
    <n v="1"/>
  </r>
  <r>
    <s v="549691"/>
    <s v="54"/>
    <s v="Wheatland"/>
    <x v="112"/>
    <x v="111"/>
    <x v="0"/>
    <n v="0"/>
    <s v="EL"/>
    <n v="0"/>
    <n v="0"/>
    <n v="0"/>
  </r>
  <r>
    <s v="550964"/>
    <s v="55"/>
    <s v="Wibaux"/>
    <x v="400"/>
    <x v="398"/>
    <x v="0"/>
    <n v="166"/>
    <s v="HS"/>
    <n v="28312.97"/>
    <n v="28312.97"/>
    <n v="1"/>
  </r>
  <r>
    <s v="560852"/>
    <s v="56"/>
    <s v="Yellowstone"/>
    <x v="363"/>
    <x v="361"/>
    <x v="0"/>
    <n v="6"/>
    <s v="EL"/>
    <n v="0"/>
    <n v="0"/>
    <n v="0"/>
  </r>
  <r>
    <s v="560965"/>
    <s v="56"/>
    <s v="Yellowstone"/>
    <x v="401"/>
    <x v="399"/>
    <x v="0"/>
    <n v="11768"/>
    <s v="EL"/>
    <n v="744198.4"/>
    <n v="744198.4"/>
    <n v="1"/>
  </r>
  <r>
    <s v="560966"/>
    <s v="56"/>
    <s v="Yellowstone"/>
    <x v="402"/>
    <x v="400"/>
    <x v="0"/>
    <n v="5624"/>
    <s v="HS"/>
    <n v="318942.09999999998"/>
    <n v="318942.09999999998"/>
    <n v="1"/>
  </r>
  <r>
    <s v="560967"/>
    <s v="56"/>
    <s v="Yellowstone"/>
    <x v="403"/>
    <x v="401"/>
    <x v="0"/>
    <n v="1198"/>
    <s v="EL"/>
    <n v="78442.06"/>
    <n v="78442.06"/>
    <n v="1"/>
  </r>
  <r>
    <s v="560968"/>
    <s v="56"/>
    <s v="Yellowstone"/>
    <x v="404"/>
    <x v="402"/>
    <x v="0"/>
    <n v="210"/>
    <s v="EL"/>
    <n v="7010"/>
    <n v="7010"/>
    <n v="1"/>
  </r>
  <r>
    <s v="560969"/>
    <s v="56"/>
    <s v="Yellowstone"/>
    <x v="405"/>
    <x v="403"/>
    <x v="0"/>
    <n v="246"/>
    <s v="EL"/>
    <n v="30153.42"/>
    <n v="30153.42"/>
    <n v="1"/>
  </r>
  <r>
    <s v="560970"/>
    <s v="56"/>
    <s v="Yellowstone"/>
    <x v="42"/>
    <x v="42"/>
    <x v="0"/>
    <n v="1452"/>
    <s v="EL"/>
    <n v="55282.06"/>
    <n v="57832.95"/>
    <n v="0.95589999999999997"/>
  </r>
  <r>
    <s v="560971"/>
    <s v="56"/>
    <s v="Yellowstone"/>
    <x v="406"/>
    <x v="404"/>
    <x v="0"/>
    <n v="673"/>
    <s v="HS"/>
    <n v="23748.51"/>
    <n v="23748.51"/>
    <n v="1"/>
  </r>
  <r>
    <s v="560972"/>
    <s v="56"/>
    <s v="Yellowstone"/>
    <x v="407"/>
    <x v="405"/>
    <x v="0"/>
    <n v="571"/>
    <s v="EL"/>
    <n v="85078"/>
    <n v="85078"/>
    <n v="1"/>
  </r>
  <r>
    <s v="560975"/>
    <s v="56"/>
    <s v="Yellowstone"/>
    <x v="408"/>
    <x v="406"/>
    <x v="0"/>
    <n v="84"/>
    <s v="HS"/>
    <n v="30269.8"/>
    <n v="30269.8"/>
    <n v="1"/>
  </r>
  <r>
    <s v="560976"/>
    <s v="56"/>
    <s v="Yellowstone"/>
    <x v="409"/>
    <x v="407"/>
    <x v="0"/>
    <n v="52"/>
    <s v="EL"/>
    <n v="21666.94"/>
    <n v="21666.94"/>
    <n v="1"/>
  </r>
  <r>
    <s v="560978"/>
    <s v="56"/>
    <s v="Yellowstone"/>
    <x v="266"/>
    <x v="264"/>
    <x v="0"/>
    <n v="102"/>
    <s v="EL"/>
    <n v="34995.32"/>
    <n v="36024.589999999997"/>
    <n v="0.97140000000000004"/>
  </r>
  <r>
    <s v="560979"/>
    <s v="56"/>
    <s v="Yellowstone"/>
    <x v="267"/>
    <x v="265"/>
    <x v="0"/>
    <n v="41"/>
    <s v="HS"/>
    <n v="15753.98"/>
    <n v="17675.189999999999"/>
    <n v="0.89129999999999998"/>
  </r>
  <r>
    <s v="560981"/>
    <s v="56"/>
    <s v="Yellowstone"/>
    <x v="410"/>
    <x v="408"/>
    <x v="0"/>
    <n v="321"/>
    <s v="EL"/>
    <n v="24500"/>
    <n v="24500"/>
    <n v="1"/>
  </r>
  <r>
    <s v="560983"/>
    <s v="56"/>
    <s v="Yellowstone"/>
    <x v="411"/>
    <x v="409"/>
    <x v="0"/>
    <n v="834"/>
    <s v="HS"/>
    <n v="108759.34"/>
    <n v="108759.34"/>
    <n v="1"/>
  </r>
  <r>
    <s v="560985"/>
    <s v="56"/>
    <s v="Yellowstone"/>
    <x v="412"/>
    <x v="410"/>
    <x v="0"/>
    <n v="590"/>
    <s v="EL"/>
    <n v="69828.259999999995"/>
    <n v="69828.259999999995"/>
    <n v="1"/>
  </r>
  <r>
    <s v="560986"/>
    <s v="56"/>
    <s v="Yellowstone"/>
    <x v="413"/>
    <x v="411"/>
    <x v="0"/>
    <n v="268"/>
    <s v="HS"/>
    <n v="23902.560000000001"/>
    <n v="23902.560000000001"/>
    <n v="1"/>
  </r>
  <r>
    <s v="560987"/>
    <s v="56"/>
    <s v="Yellowstone"/>
    <x v="414"/>
    <x v="412"/>
    <x v="0"/>
    <n v="63"/>
    <s v="EL"/>
    <n v="7817.31"/>
    <n v="7817.31"/>
    <n v="1"/>
  </r>
  <r>
    <s v="560989"/>
    <s v="56"/>
    <s v="Yellowstone"/>
    <x v="415"/>
    <x v="413"/>
    <x v="0"/>
    <n v="319"/>
    <s v="EL"/>
    <n v="29487.15"/>
    <n v="29487.15"/>
    <n v="1"/>
  </r>
  <r>
    <s v="561196"/>
    <s v="56"/>
    <s v="Yellowstone"/>
    <x v="416"/>
    <x v="414"/>
    <x v="0"/>
    <n v="45"/>
    <s v="EL"/>
    <n v="0"/>
    <n v="0"/>
    <n v="0"/>
  </r>
  <r>
    <m/>
    <m/>
    <m/>
    <x v="417"/>
    <x v="415"/>
    <x v="1"/>
    <m/>
    <m/>
    <m/>
    <m/>
    <m/>
  </r>
  <r>
    <m/>
    <m/>
    <m/>
    <x v="417"/>
    <x v="415"/>
    <x v="1"/>
    <m/>
    <m/>
    <m/>
    <m/>
    <m/>
  </r>
  <r>
    <m/>
    <m/>
    <m/>
    <x v="417"/>
    <x v="415"/>
    <x v="1"/>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Data" updatedVersion="6" showMemberPropertyTips="0" useAutoFormatting="1" rowGrandTotals="0" colGrandTotals="0" itemPrintTitles="1" createdVersion="1" indent="0" compact="0" compactData="0" gridDropZones="1">
  <location ref="A3:C421" firstHeaderRow="2" firstDataRow="2" firstDataCol="2" rowPageCount="1" colPageCount="1"/>
  <pivotFields count="11">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axis="axisRow" compact="0" outline="0" subtotalTop="0" showAll="0" includeNewItemsInFilter="1" sortType="descending" defaultSubtotal="0">
      <items count="424">
        <item x="0"/>
        <item x="1"/>
        <item x="2"/>
        <item x="3"/>
        <item x="4"/>
        <item x="5"/>
        <item x="6"/>
        <item x="7"/>
        <item x="8"/>
        <item x="9"/>
        <item x="10"/>
        <item x="11"/>
        <item x="12"/>
        <item x="13"/>
        <item x="14"/>
        <item x="19"/>
        <item x="20"/>
        <item x="21"/>
        <item x="22"/>
        <item x="23"/>
        <item x="24"/>
        <item x="25"/>
        <item x="26"/>
        <item x="27"/>
        <item x="30"/>
        <item x="33"/>
        <item x="34"/>
        <item x="35"/>
        <item x="36"/>
        <item x="37"/>
        <item x="38"/>
        <item x="39"/>
        <item x="40"/>
        <item x="44"/>
        <item x="45"/>
        <item x="46"/>
        <item x="47"/>
        <item x="51"/>
        <item x="52"/>
        <item x="53"/>
        <item x="54"/>
        <item x="55"/>
        <item x="56"/>
        <item x="57"/>
        <item x="58"/>
        <item x="59"/>
        <item x="60"/>
        <item x="61"/>
        <item x="64"/>
        <item x="65"/>
        <item m="1" x="422"/>
        <item x="66"/>
        <item x="67"/>
        <item x="68"/>
        <item x="69"/>
        <item x="70"/>
        <item x="71"/>
        <item x="74"/>
        <item x="75"/>
        <item x="76"/>
        <item x="77"/>
        <item m="1" x="421"/>
        <item x="78"/>
        <item x="79"/>
        <item x="80"/>
        <item x="82"/>
        <item x="83"/>
        <item x="84"/>
        <item x="85"/>
        <item x="86"/>
        <item x="87"/>
        <item x="88"/>
        <item x="91"/>
        <item x="92"/>
        <item x="95"/>
        <item x="96"/>
        <item x="97"/>
        <item x="98"/>
        <item x="99"/>
        <item x="100"/>
        <item x="101"/>
        <item x="102"/>
        <item x="103"/>
        <item x="104"/>
        <item x="105"/>
        <item x="106"/>
        <item x="107"/>
        <item x="108"/>
        <item x="109"/>
        <item x="113"/>
        <item x="114"/>
        <item x="115"/>
        <item x="116"/>
        <item x="117"/>
        <item x="118"/>
        <item x="119"/>
        <item x="120"/>
        <item x="121"/>
        <item x="122"/>
        <item x="123"/>
        <item x="124"/>
        <item x="125"/>
        <item x="126"/>
        <item x="127"/>
        <item x="128"/>
        <item x="129"/>
        <item x="130"/>
        <item x="131"/>
        <item x="132"/>
        <item x="133"/>
        <item x="137"/>
        <item x="138"/>
        <item x="139"/>
        <item x="140"/>
        <item x="141"/>
        <item x="142"/>
        <item x="143"/>
        <item x="144"/>
        <item x="31"/>
        <item x="32"/>
        <item x="145"/>
        <item x="146"/>
        <item x="147"/>
        <item x="148"/>
        <item x="149"/>
        <item x="150"/>
        <item x="151"/>
        <item x="152"/>
        <item x="153"/>
        <item x="154"/>
        <item x="157"/>
        <item x="158"/>
        <item x="159"/>
        <item x="160"/>
        <item x="161"/>
        <item x="162"/>
        <item x="163"/>
        <item x="164"/>
        <item x="165"/>
        <item x="166"/>
        <item x="167"/>
        <item x="168"/>
        <item x="170"/>
        <item x="171"/>
        <item x="172"/>
        <item x="173"/>
        <item x="174"/>
        <item x="175"/>
        <item x="176"/>
        <item x="177"/>
        <item x="178"/>
        <item x="179"/>
        <item x="180"/>
        <item x="181"/>
        <item x="188"/>
        <item x="189"/>
        <item x="190"/>
        <item x="191"/>
        <item x="192"/>
        <item x="193"/>
        <item x="194"/>
        <item x="195"/>
        <item x="197"/>
        <item x="198"/>
        <item x="199"/>
        <item x="200"/>
        <item x="202"/>
        <item x="203"/>
        <item x="204"/>
        <item x="205"/>
        <item x="206"/>
        <item x="207"/>
        <item x="208"/>
        <item x="216"/>
        <item x="217"/>
        <item x="218"/>
        <item x="219"/>
        <item x="220"/>
        <item x="221"/>
        <item x="222"/>
        <item x="223"/>
        <item x="226"/>
        <item x="227"/>
        <item x="228"/>
        <item x="229"/>
        <item x="230"/>
        <item x="231"/>
        <item x="232"/>
        <item x="233"/>
        <item x="234"/>
        <item x="235"/>
        <item x="236"/>
        <item x="237"/>
        <item x="238"/>
        <item x="239"/>
        <item x="240"/>
        <item x="241"/>
        <item x="242"/>
        <item x="243"/>
        <item x="244"/>
        <item x="245"/>
        <item x="246"/>
        <item x="247"/>
        <item x="248"/>
        <item x="209"/>
        <item x="249"/>
        <item x="250"/>
        <item x="251"/>
        <item x="252"/>
        <item x="253"/>
        <item x="254"/>
        <item x="255"/>
        <item x="256"/>
        <item x="257"/>
        <item x="258"/>
        <item x="259"/>
        <item x="260"/>
        <item x="262"/>
        <item x="263"/>
        <item x="264"/>
        <item x="265"/>
        <item x="268"/>
        <item x="269"/>
        <item x="270"/>
        <item x="271"/>
        <item x="272"/>
        <item x="273"/>
        <item x="278"/>
        <item x="279"/>
        <item x="280"/>
        <item x="281"/>
        <item x="282"/>
        <item x="284"/>
        <item x="285"/>
        <item x="286"/>
        <item x="287"/>
        <item x="288"/>
        <item x="289"/>
        <item x="292"/>
        <item x="48"/>
        <item x="49"/>
        <item x="293"/>
        <item x="93"/>
        <item x="94"/>
        <item x="296"/>
        <item x="297"/>
        <item x="298"/>
        <item x="299"/>
        <item x="300"/>
        <item x="301"/>
        <item x="302"/>
        <item x="303"/>
        <item x="304"/>
        <item x="305"/>
        <item x="306"/>
        <item x="307"/>
        <item x="308"/>
        <item x="309"/>
        <item x="261"/>
        <item x="310"/>
        <item x="311"/>
        <item x="89"/>
        <item x="312"/>
        <item x="313"/>
        <item x="314"/>
        <item x="315"/>
        <item x="316"/>
        <item x="317"/>
        <item x="318"/>
        <item x="321"/>
        <item x="322"/>
        <item x="323"/>
        <item x="319"/>
        <item x="324"/>
        <item x="325"/>
        <item x="326"/>
        <item x="327"/>
        <item x="328"/>
        <item x="329"/>
        <item x="330"/>
        <item x="331"/>
        <item x="333"/>
        <item x="334"/>
        <item x="335"/>
        <item x="336"/>
        <item x="337"/>
        <item x="338"/>
        <item x="339"/>
        <item x="294"/>
        <item m="1" x="423"/>
        <item x="340"/>
        <item x="341"/>
        <item x="342"/>
        <item x="343"/>
        <item m="1" x="420"/>
        <item x="344"/>
        <item x="345"/>
        <item x="346"/>
        <item x="210"/>
        <item x="348"/>
        <item x="349"/>
        <item x="350"/>
        <item x="352"/>
        <item x="353"/>
        <item x="354"/>
        <item x="355"/>
        <item x="357"/>
        <item x="358"/>
        <item x="359"/>
        <item x="360"/>
        <item x="361"/>
        <item x="362"/>
        <item x="363"/>
        <item x="364"/>
        <item x="365"/>
        <item x="366"/>
        <item x="367"/>
        <item x="41"/>
        <item x="368"/>
        <item x="370"/>
        <item x="371"/>
        <item x="372"/>
        <item x="373"/>
        <item x="374"/>
        <item x="375"/>
        <item x="376"/>
        <item x="377"/>
        <item x="378"/>
        <item x="379"/>
        <item x="380"/>
        <item x="381"/>
        <item x="382"/>
        <item x="383"/>
        <item x="384"/>
        <item x="385"/>
        <item x="386"/>
        <item x="387"/>
        <item x="388"/>
        <item x="389"/>
        <item x="390"/>
        <item x="391"/>
        <item x="392"/>
        <item x="393"/>
        <item x="394"/>
        <item x="395"/>
        <item x="396"/>
        <item x="397"/>
        <item x="398"/>
        <item x="399"/>
        <item m="1" x="418"/>
        <item x="110"/>
        <item x="201"/>
        <item x="400"/>
        <item x="401"/>
        <item x="402"/>
        <item x="403"/>
        <item x="404"/>
        <item x="405"/>
        <item x="42"/>
        <item x="406"/>
        <item x="407"/>
        <item x="408"/>
        <item x="409"/>
        <item x="266"/>
        <item x="267"/>
        <item x="410"/>
        <item x="411"/>
        <item x="412"/>
        <item x="413"/>
        <item x="414"/>
        <item x="415"/>
        <item x="134"/>
        <item x="15"/>
        <item x="16"/>
        <item x="274"/>
        <item x="90"/>
        <item x="416"/>
        <item x="211"/>
        <item x="212"/>
        <item x="283"/>
        <item x="213"/>
        <item x="214"/>
        <item x="72"/>
        <item x="215"/>
        <item x="356"/>
        <item x="28"/>
        <item x="17"/>
        <item x="275"/>
        <item x="29"/>
        <item x="182"/>
        <item x="111"/>
        <item x="224"/>
        <item x="169"/>
        <item x="135"/>
        <item x="225"/>
        <item x="62"/>
        <item x="290"/>
        <item x="155"/>
        <item x="276"/>
        <item x="183"/>
        <item x="18"/>
        <item x="43"/>
        <item x="184"/>
        <item x="185"/>
        <item x="291"/>
        <item x="186"/>
        <item x="187"/>
        <item x="81"/>
        <item x="156"/>
        <item m="1" x="419"/>
        <item x="112"/>
        <item x="50"/>
        <item x="351"/>
        <item x="136"/>
        <item x="196"/>
        <item x="63"/>
        <item x="277"/>
        <item x="320"/>
        <item x="369"/>
        <item x="295"/>
        <item x="332"/>
        <item x="73"/>
        <item x="347"/>
        <item x="417"/>
      </items>
      <autoSortScope>
        <pivotArea dataOnly="0" outline="0" fieldPosition="0">
          <references count="1">
            <reference field="4294967294" count="1" selected="0">
              <x v="0"/>
            </reference>
          </references>
        </pivotArea>
      </autoSortScope>
    </pivotField>
    <pivotField axis="axisRow" compact="0" outline="0" subtotalTop="0" showAll="0" includeNewItemsInFilter="1" defaultSubtotal="0">
      <items count="420">
        <item x="41"/>
        <item x="366"/>
        <item x="243"/>
        <item x="233"/>
        <item x="46"/>
        <item x="153"/>
        <item x="90"/>
        <item x="91"/>
        <item x="147"/>
        <item x="200"/>
        <item x="201"/>
        <item x="273"/>
        <item x="292"/>
        <item x="219"/>
        <item x="220"/>
        <item x="221"/>
        <item x="298"/>
        <item x="110"/>
        <item x="327"/>
        <item x="94"/>
        <item x="189"/>
        <item x="27"/>
        <item x="3"/>
        <item x="40"/>
        <item x="149"/>
        <item x="150"/>
        <item x="57"/>
        <item x="58"/>
        <item x="71"/>
        <item x="290"/>
        <item x="50"/>
        <item x="66"/>
        <item x="155"/>
        <item x="368"/>
        <item x="126"/>
        <item x="127"/>
        <item x="399"/>
        <item x="400"/>
        <item x="331"/>
        <item m="1" x="416"/>
        <item x="84"/>
        <item x="402"/>
        <item x="250"/>
        <item x="190"/>
        <item x="176"/>
        <item x="177"/>
        <item x="138"/>
        <item x="139"/>
        <item x="35"/>
        <item x="48"/>
        <item x="264"/>
        <item x="265"/>
        <item x="325"/>
        <item x="326"/>
        <item x="311"/>
        <item x="163"/>
        <item x="164"/>
        <item x="350"/>
        <item x="354"/>
        <item x="375"/>
        <item x="403"/>
        <item x="192"/>
        <item x="47"/>
        <item x="69"/>
        <item x="53"/>
        <item x="54"/>
        <item x="120"/>
        <item x="55"/>
        <item x="56"/>
        <item x="111"/>
        <item x="211"/>
        <item x="212"/>
        <item x="184"/>
        <item x="185"/>
        <item x="19"/>
        <item x="20"/>
        <item x="373"/>
        <item x="374"/>
        <item x="73"/>
        <item x="239"/>
        <item x="240"/>
        <item x="186"/>
        <item x="23"/>
        <item x="255"/>
        <item x="160"/>
        <item x="336"/>
        <item x="337"/>
        <item x="117"/>
        <item x="118"/>
        <item x="357"/>
        <item x="358"/>
        <item x="283"/>
        <item x="284"/>
        <item x="269"/>
        <item x="301"/>
        <item x="143"/>
        <item x="119"/>
        <item x="317"/>
        <item x="322"/>
        <item x="79"/>
        <item x="406"/>
        <item x="165"/>
        <item x="166"/>
        <item x="306"/>
        <item x="175"/>
        <item x="83"/>
        <item x="89"/>
        <item x="92"/>
        <item x="112"/>
        <item x="98"/>
        <item x="105"/>
        <item x="106"/>
        <item x="252"/>
        <item x="2"/>
        <item x="352"/>
        <item x="342"/>
        <item x="277"/>
        <item x="173"/>
        <item x="174"/>
        <item x="282"/>
        <item x="289"/>
        <item x="167"/>
        <item x="217"/>
        <item x="45"/>
        <item x="405"/>
        <item x="297"/>
        <item x="408"/>
        <item x="238"/>
        <item x="227"/>
        <item x="130"/>
        <item x="376"/>
        <item x="377"/>
        <item x="113"/>
        <item x="312"/>
        <item x="313"/>
        <item x="97"/>
        <item x="362"/>
        <item x="116"/>
        <item x="135"/>
        <item x="259"/>
        <item x="332"/>
        <item x="333"/>
        <item x="64"/>
        <item x="65"/>
        <item x="229"/>
        <item x="389"/>
        <item x="390"/>
        <item x="258"/>
        <item x="328"/>
        <item x="329"/>
        <item x="39"/>
        <item x="319"/>
        <item x="386"/>
        <item x="146"/>
        <item x="268"/>
        <item x="272"/>
        <item x="157"/>
        <item x="296"/>
        <item x="68"/>
        <item x="197"/>
        <item x="198"/>
        <item x="180"/>
        <item x="388"/>
        <item x="82"/>
        <item x="299"/>
        <item x="380"/>
        <item x="1"/>
        <item x="99"/>
        <item x="100"/>
        <item x="51"/>
        <item x="52"/>
        <item x="382"/>
        <item x="370"/>
        <item x="172"/>
        <item x="304"/>
        <item x="12"/>
        <item x="15"/>
        <item x="21"/>
        <item x="22"/>
        <item x="396"/>
        <item x="397"/>
        <item x="237"/>
        <item x="178"/>
        <item x="179"/>
        <item x="44"/>
        <item x="28"/>
        <item x="288"/>
        <item x="214"/>
        <item x="121"/>
        <item x="215"/>
        <item x="247"/>
        <item x="295"/>
        <item x="67"/>
        <item x="391"/>
        <item x="392"/>
        <item x="196"/>
        <item x="208"/>
        <item x="409"/>
        <item x="387"/>
        <item x="413"/>
        <item x="8"/>
        <item x="191"/>
        <item x="36"/>
        <item x="37"/>
        <item x="156"/>
        <item x="109"/>
        <item x="199"/>
        <item x="115"/>
        <item x="159"/>
        <item x="122"/>
        <item x="101"/>
        <item x="77"/>
        <item x="75"/>
        <item x="70"/>
        <item x="315"/>
        <item x="316"/>
        <item x="334"/>
        <item x="18"/>
        <item x="148"/>
        <item x="42"/>
        <item x="404"/>
        <item x="170"/>
        <item x="96"/>
        <item x="226"/>
        <item x="223"/>
        <item x="5"/>
        <item x="228"/>
        <item x="222"/>
        <item x="85"/>
        <item x="266"/>
        <item x="401"/>
        <item x="13"/>
        <item x="16"/>
        <item x="248"/>
        <item x="307"/>
        <item x="395"/>
        <item x="43"/>
        <item x="151"/>
        <item x="279"/>
        <item x="137"/>
        <item x="136"/>
        <item x="131"/>
        <item x="230"/>
        <item x="371"/>
        <item x="347"/>
        <item x="353"/>
        <item x="262"/>
        <item x="263"/>
        <item x="369"/>
        <item x="287"/>
        <item x="74"/>
        <item x="246"/>
        <item x="207"/>
        <item x="361"/>
        <item x="145"/>
        <item x="193"/>
        <item x="102"/>
        <item x="103"/>
        <item x="407"/>
        <item x="168"/>
        <item x="394"/>
        <item x="63"/>
        <item x="29"/>
        <item x="182"/>
        <item x="183"/>
        <item x="343"/>
        <item x="344"/>
        <item x="363"/>
        <item x="132"/>
        <item x="393"/>
        <item x="0"/>
        <item x="294"/>
        <item x="355"/>
        <item x="356"/>
        <item x="275"/>
        <item x="267"/>
        <item x="144"/>
        <item x="381"/>
        <item x="171"/>
        <item x="270"/>
        <item x="158"/>
        <item x="412"/>
        <item m="1" x="419"/>
        <item m="1" x="417"/>
        <item x="124"/>
        <item x="17"/>
        <item x="348"/>
        <item x="95"/>
        <item x="7"/>
        <item x="202"/>
        <item x="203"/>
        <item x="320"/>
        <item x="321"/>
        <item x="249"/>
        <item x="49"/>
        <item x="93"/>
        <item x="378"/>
        <item x="379"/>
        <item x="318"/>
        <item x="194"/>
        <item x="11"/>
        <item x="351"/>
        <item x="364"/>
        <item x="365"/>
        <item x="314"/>
        <item x="33"/>
        <item x="34"/>
        <item x="359"/>
        <item x="360"/>
        <item x="9"/>
        <item x="86"/>
        <item x="87"/>
        <item x="38"/>
        <item x="72"/>
        <item x="181"/>
        <item x="209"/>
        <item x="210"/>
        <item x="330"/>
        <item x="335"/>
        <item x="162"/>
        <item x="260"/>
        <item x="261"/>
        <item x="104"/>
        <item x="169"/>
        <item x="80"/>
        <item x="78"/>
        <item x="281"/>
        <item x="278"/>
        <item x="161"/>
        <item x="345"/>
        <item x="88"/>
        <item x="310"/>
        <item x="81"/>
        <item x="257"/>
        <item m="1" x="418"/>
        <item x="384"/>
        <item x="385"/>
        <item x="410"/>
        <item x="411"/>
        <item x="234"/>
        <item x="235"/>
        <item x="349"/>
        <item x="154"/>
        <item x="274"/>
        <item x="308"/>
        <item x="309"/>
        <item x="59"/>
        <item x="123"/>
        <item x="125"/>
        <item x="291"/>
        <item x="107"/>
        <item x="10"/>
        <item x="271"/>
        <item x="142"/>
        <item x="204"/>
        <item x="245"/>
        <item x="195"/>
        <item x="302"/>
        <item x="303"/>
        <item x="367"/>
        <item x="62"/>
        <item x="383"/>
        <item x="254"/>
        <item x="244"/>
        <item x="206"/>
        <item x="114"/>
        <item x="256"/>
        <item x="372"/>
        <item x="253"/>
        <item x="300"/>
        <item x="339"/>
        <item x="340"/>
        <item x="31"/>
        <item x="32"/>
        <item x="30"/>
        <item x="76"/>
        <item x="232"/>
        <item x="293"/>
        <item x="216"/>
        <item x="341"/>
        <item x="224"/>
        <item x="225"/>
        <item x="25"/>
        <item x="26"/>
        <item x="236"/>
        <item x="61"/>
        <item x="213"/>
        <item x="285"/>
        <item x="286"/>
        <item x="205"/>
        <item x="60"/>
        <item x="305"/>
        <item x="241"/>
        <item x="134"/>
        <item x="133"/>
        <item x="152"/>
        <item x="346"/>
        <item x="242"/>
        <item x="128"/>
        <item x="129"/>
        <item x="187"/>
        <item x="188"/>
        <item x="280"/>
        <item x="398"/>
        <item x="140"/>
        <item x="141"/>
        <item x="108"/>
        <item x="276"/>
        <item x="6"/>
        <item x="4"/>
        <item x="218"/>
        <item x="323"/>
        <item x="324"/>
        <item x="251"/>
        <item x="14"/>
        <item x="231"/>
        <item x="414"/>
        <item x="24"/>
        <item x="415"/>
        <item x="338"/>
      </items>
    </pivotField>
    <pivotField axis="axisPage" compact="0" outline="0" subtotalTop="0" showAll="0" includeNewItemsInFilter="1" defaultSubtotal="0">
      <items count="3">
        <item m="1" x="2"/>
        <item h="1" x="1"/>
        <item x="0"/>
      </items>
    </pivotField>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compact="0" outline="0" subtotalTop="0" showAll="0" includeNewItemsInFilter="1" defaultSubtotal="0"/>
    <pivotField dataField="1" compact="0" outline="0" subtotalTop="0" showAll="0" includeNewItemsInFilter="1" defaultSubtotal="0"/>
  </pivotFields>
  <rowFields count="2">
    <field x="3"/>
    <field x="4"/>
  </rowFields>
  <rowItems count="417">
    <i>
      <x v="295"/>
      <x v="115"/>
    </i>
    <i>
      <x v="221"/>
      <x v="229"/>
    </i>
    <i>
      <x v="368"/>
      <x v="338"/>
    </i>
    <i>
      <x v="1"/>
      <x v="166"/>
    </i>
    <i>
      <x v="261"/>
      <x v="330"/>
    </i>
    <i>
      <x v="3"/>
      <x v="22"/>
    </i>
    <i>
      <x v="335"/>
      <x v="335"/>
    </i>
    <i>
      <x v="4"/>
      <x v="409"/>
    </i>
    <i>
      <x v="406"/>
      <x v="73"/>
    </i>
    <i>
      <x v="5"/>
      <x v="225"/>
    </i>
    <i>
      <x v="244"/>
      <x v="271"/>
    </i>
    <i>
      <x v="6"/>
      <x v="408"/>
    </i>
    <i>
      <x v="277"/>
      <x v="53"/>
    </i>
    <i>
      <x v="7"/>
      <x v="288"/>
    </i>
    <i>
      <x v="314"/>
      <x v="267"/>
    </i>
    <i>
      <x v="9"/>
      <x v="309"/>
    </i>
    <i>
      <x v="352"/>
      <x v="403"/>
    </i>
    <i>
      <x v="10"/>
      <x v="351"/>
    </i>
    <i>
      <x v="385"/>
      <x v="185"/>
    </i>
    <i>
      <x v="11"/>
      <x v="300"/>
    </i>
    <i>
      <x v="213"/>
      <x v="83"/>
    </i>
    <i>
      <x v="12"/>
      <x v="175"/>
    </i>
    <i>
      <x v="233"/>
      <x v="91"/>
    </i>
    <i>
      <x v="13"/>
      <x v="231"/>
    </i>
    <i>
      <x v="253"/>
      <x v="358"/>
    </i>
    <i>
      <x v="14"/>
      <x v="414"/>
    </i>
    <i>
      <x v="269"/>
      <x v="151"/>
    </i>
    <i>
      <x v="15"/>
      <x v="74"/>
    </i>
    <i>
      <x v="285"/>
      <x v="318"/>
    </i>
    <i>
      <x v="16"/>
      <x v="75"/>
    </i>
    <i>
      <x v="303"/>
      <x v="301"/>
    </i>
    <i>
      <x v="17"/>
      <x v="177"/>
    </i>
    <i>
      <x v="327"/>
      <x v="130"/>
    </i>
    <i>
      <x v="18"/>
      <x v="178"/>
    </i>
    <i>
      <x v="343"/>
      <x v="194"/>
    </i>
    <i>
      <x v="19"/>
      <x v="82"/>
    </i>
    <i>
      <x v="360"/>
      <x v="124"/>
    </i>
    <i>
      <x v="20"/>
      <x v="417"/>
    </i>
    <i>
      <x v="377"/>
      <x v="315"/>
    </i>
    <i>
      <x v="21"/>
      <x v="382"/>
    </i>
    <i>
      <x v="398"/>
      <x v="343"/>
    </i>
    <i>
      <x v="22"/>
      <x v="383"/>
    </i>
    <i>
      <x v="208"/>
      <x v="42"/>
    </i>
    <i>
      <x v="24"/>
      <x v="374"/>
    </i>
    <i>
      <x v="217"/>
      <x v="320"/>
    </i>
    <i>
      <x v="25"/>
      <x v="305"/>
    </i>
    <i>
      <x v="228"/>
      <x v="116"/>
    </i>
    <i>
      <x v="26"/>
      <x v="306"/>
    </i>
    <i>
      <x v="239"/>
      <x v="49"/>
    </i>
    <i>
      <x v="27"/>
      <x v="48"/>
    </i>
    <i>
      <x v="249"/>
      <x v="164"/>
    </i>
    <i>
      <x v="28"/>
      <x v="202"/>
    </i>
    <i>
      <x v="257"/>
      <x v="234"/>
    </i>
    <i>
      <x v="29"/>
      <x v="203"/>
    </i>
    <i>
      <x v="265"/>
      <x v="134"/>
    </i>
    <i>
      <x v="30"/>
      <x v="312"/>
    </i>
    <i>
      <x v="273"/>
      <x v="98"/>
    </i>
    <i>
      <x v="31"/>
      <x v="150"/>
    </i>
    <i>
      <x v="281"/>
      <x v="38"/>
    </i>
    <i>
      <x v="32"/>
      <x v="23"/>
    </i>
    <i>
      <x v="290"/>
      <x v="419"/>
    </i>
    <i>
      <x v="33"/>
      <x v="184"/>
    </i>
    <i>
      <x v="299"/>
      <x v="396"/>
    </i>
    <i>
      <x v="34"/>
      <x v="123"/>
    </i>
    <i>
      <x v="309"/>
      <x v="90"/>
    </i>
    <i>
      <x v="36"/>
      <x v="62"/>
    </i>
    <i>
      <x v="318"/>
      <x v="1"/>
    </i>
    <i>
      <x v="37"/>
      <x v="169"/>
    </i>
    <i>
      <x v="331"/>
      <x v="165"/>
    </i>
    <i>
      <x v="38"/>
      <x v="170"/>
    </i>
    <i>
      <x v="339"/>
      <x v="162"/>
    </i>
    <i>
      <x v="39"/>
      <x v="64"/>
    </i>
    <i>
      <x v="347"/>
      <x v="179"/>
    </i>
    <i>
      <x v="40"/>
      <x v="65"/>
    </i>
    <i>
      <x v="356"/>
      <x v="41"/>
    </i>
    <i>
      <x v="41"/>
      <x v="67"/>
    </i>
    <i>
      <x v="364"/>
      <x v="51"/>
    </i>
    <i>
      <x v="42"/>
      <x v="68"/>
    </i>
    <i>
      <x v="372"/>
      <x v="176"/>
    </i>
    <i>
      <x v="43"/>
      <x v="26"/>
    </i>
    <i>
      <x v="381"/>
      <x v="71"/>
    </i>
    <i>
      <x v="44"/>
      <x v="27"/>
    </i>
    <i>
      <x v="393"/>
      <x v="393"/>
    </i>
    <i>
      <x v="45"/>
      <x v="346"/>
    </i>
    <i>
      <x v="402"/>
      <x v="263"/>
    </i>
    <i>
      <x v="46"/>
      <x v="390"/>
    </i>
    <i>
      <x v="206"/>
      <x v="233"/>
    </i>
    <i>
      <x v="47"/>
      <x v="385"/>
    </i>
    <i>
      <x v="211"/>
      <x v="368"/>
    </i>
    <i>
      <x v="48"/>
      <x v="142"/>
    </i>
    <i>
      <x v="215"/>
      <x v="333"/>
    </i>
    <i>
      <x v="49"/>
      <x v="143"/>
    </i>
    <i>
      <x v="219"/>
      <x v="246"/>
    </i>
    <i>
      <x v="51"/>
      <x v="31"/>
    </i>
    <i>
      <x v="223"/>
      <x v="154"/>
    </i>
    <i>
      <x v="52"/>
      <x v="192"/>
    </i>
    <i>
      <x v="230"/>
      <x v="238"/>
    </i>
    <i>
      <x v="53"/>
      <x v="158"/>
    </i>
    <i>
      <x v="235"/>
      <x v="387"/>
    </i>
    <i>
      <x v="54"/>
      <x v="63"/>
    </i>
    <i>
      <x v="242"/>
      <x v="107"/>
    </i>
    <i>
      <x v="57"/>
      <x v="250"/>
    </i>
    <i>
      <x v="246"/>
      <x v="157"/>
    </i>
    <i>
      <x v="58"/>
      <x v="212"/>
    </i>
    <i>
      <x v="251"/>
      <x v="94"/>
    </i>
    <i>
      <x v="62"/>
      <x v="211"/>
    </i>
    <i>
      <x v="255"/>
      <x v="391"/>
    </i>
    <i>
      <x v="63"/>
      <x v="325"/>
    </i>
    <i>
      <x v="259"/>
      <x v="344"/>
    </i>
    <i>
      <x v="64"/>
      <x v="99"/>
    </i>
    <i>
      <x v="263"/>
      <x v="54"/>
    </i>
    <i>
      <x v="65"/>
      <x v="332"/>
    </i>
    <i>
      <x v="267"/>
      <x v="214"/>
    </i>
    <i>
      <x v="66"/>
      <x v="163"/>
    </i>
    <i>
      <x v="271"/>
      <x v="292"/>
    </i>
    <i>
      <x v="67"/>
      <x v="105"/>
    </i>
    <i>
      <x v="275"/>
      <x v="412"/>
    </i>
    <i>
      <x v="69"/>
      <x v="228"/>
    </i>
    <i>
      <x v="279"/>
      <x v="148"/>
    </i>
    <i>
      <x v="70"/>
      <x v="310"/>
    </i>
    <i>
      <x v="283"/>
      <x v="141"/>
    </i>
    <i>
      <x v="71"/>
      <x v="311"/>
    </i>
    <i>
      <x v="287"/>
      <x v="86"/>
    </i>
    <i>
      <x v="72"/>
      <x v="6"/>
    </i>
    <i>
      <x v="292"/>
      <x v="371"/>
    </i>
    <i>
      <x v="73"/>
      <x v="7"/>
    </i>
    <i>
      <x v="297"/>
      <x v="266"/>
    </i>
    <i>
      <x v="74"/>
      <x v="19"/>
    </i>
    <i>
      <x v="301"/>
      <x v="286"/>
    </i>
    <i>
      <x v="75"/>
      <x v="287"/>
    </i>
    <i>
      <x v="307"/>
      <x v="273"/>
    </i>
    <i>
      <x v="76"/>
      <x v="222"/>
    </i>
    <i>
      <x v="311"/>
      <x v="308"/>
    </i>
    <i>
      <x v="77"/>
      <x v="135"/>
    </i>
    <i>
      <x v="316"/>
      <x v="303"/>
    </i>
    <i>
      <x v="79"/>
      <x v="167"/>
    </i>
    <i>
      <x v="324"/>
      <x v="76"/>
    </i>
    <i>
      <x v="80"/>
      <x v="168"/>
    </i>
    <i>
      <x v="329"/>
      <x v="296"/>
    </i>
    <i>
      <x v="82"/>
      <x v="256"/>
    </i>
    <i>
      <x v="333"/>
      <x v="171"/>
    </i>
    <i>
      <x v="83"/>
      <x v="257"/>
    </i>
    <i>
      <x v="337"/>
      <x v="152"/>
    </i>
    <i>
      <x v="84"/>
      <x v="322"/>
    </i>
    <i>
      <x v="341"/>
      <x v="146"/>
    </i>
    <i>
      <x v="85"/>
      <x v="110"/>
    </i>
    <i>
      <x v="345"/>
      <x v="260"/>
    </i>
    <i>
      <x v="86"/>
      <x v="111"/>
    </i>
    <i>
      <x v="350"/>
      <x v="205"/>
    </i>
    <i>
      <x v="88"/>
      <x v="406"/>
    </i>
    <i>
      <x v="354"/>
      <x v="37"/>
    </i>
    <i>
      <x v="90"/>
      <x v="132"/>
    </i>
    <i>
      <x v="358"/>
      <x v="219"/>
    </i>
    <i>
      <x v="92"/>
      <x v="207"/>
    </i>
    <i>
      <x v="362"/>
      <x v="258"/>
    </i>
    <i>
      <x v="93"/>
      <x v="137"/>
    </i>
    <i>
      <x v="366"/>
      <x v="197"/>
    </i>
    <i>
      <x v="94"/>
      <x v="87"/>
    </i>
    <i>
      <x v="370"/>
      <x v="199"/>
    </i>
    <i>
      <x v="95"/>
      <x v="88"/>
    </i>
    <i>
      <x v="374"/>
      <x v="155"/>
    </i>
    <i>
      <x v="96"/>
      <x v="96"/>
    </i>
    <i>
      <x v="379"/>
      <x v="326"/>
    </i>
    <i>
      <x v="97"/>
      <x v="66"/>
    </i>
    <i>
      <x v="383"/>
      <x v="386"/>
    </i>
    <i>
      <x v="99"/>
      <x v="209"/>
    </i>
    <i>
      <x v="387"/>
      <x v="11"/>
    </i>
    <i>
      <x v="100"/>
      <x v="347"/>
    </i>
    <i>
      <x v="396"/>
      <x v="186"/>
    </i>
    <i>
      <x v="102"/>
      <x v="348"/>
    </i>
    <i>
      <x v="400"/>
      <x v="217"/>
    </i>
    <i>
      <x v="103"/>
      <x v="34"/>
    </i>
    <i>
      <x v="404"/>
      <x v="120"/>
    </i>
    <i>
      <x v="104"/>
      <x v="35"/>
    </i>
    <i>
      <x v="205"/>
      <x v="190"/>
    </i>
    <i>
      <x v="105"/>
      <x v="398"/>
    </i>
    <i>
      <x v="207"/>
      <x v="293"/>
    </i>
    <i>
      <x v="106"/>
      <x v="399"/>
    </i>
    <i>
      <x v="209"/>
      <x v="413"/>
    </i>
    <i>
      <x v="108"/>
      <x v="241"/>
    </i>
    <i>
      <x v="212"/>
      <x v="362"/>
    </i>
    <i>
      <x v="109"/>
      <x v="268"/>
    </i>
    <i>
      <x v="214"/>
      <x v="366"/>
    </i>
    <i>
      <x v="110"/>
      <x v="240"/>
    </i>
    <i>
      <x v="216"/>
      <x v="147"/>
    </i>
    <i>
      <x v="111"/>
      <x v="239"/>
    </i>
    <i>
      <x v="218"/>
      <x v="321"/>
    </i>
    <i>
      <x v="112"/>
      <x v="46"/>
    </i>
    <i>
      <x v="220"/>
      <x v="247"/>
    </i>
    <i>
      <x v="113"/>
      <x v="47"/>
    </i>
    <i>
      <x v="222"/>
      <x v="275"/>
    </i>
    <i>
      <x v="114"/>
      <x v="404"/>
    </i>
    <i>
      <x v="227"/>
      <x v="407"/>
    </i>
    <i>
      <x v="115"/>
      <x v="405"/>
    </i>
    <i>
      <x v="229"/>
      <x v="327"/>
    </i>
    <i>
      <x v="118"/>
      <x v="372"/>
    </i>
    <i>
      <x v="231"/>
      <x v="402"/>
    </i>
    <i>
      <x v="119"/>
      <x v="373"/>
    </i>
    <i>
      <x v="234"/>
      <x v="92"/>
    </i>
    <i>
      <x v="121"/>
      <x v="254"/>
    </i>
    <i>
      <x v="236"/>
      <x v="388"/>
    </i>
    <i>
      <x v="122"/>
      <x v="153"/>
    </i>
    <i>
      <x v="240"/>
      <x v="294"/>
    </i>
    <i>
      <x v="123"/>
      <x v="8"/>
    </i>
    <i>
      <x v="243"/>
      <x v="295"/>
    </i>
    <i>
      <x v="124"/>
      <x v="218"/>
    </i>
    <i>
      <x v="245"/>
      <x v="191"/>
    </i>
    <i>
      <x v="125"/>
      <x v="24"/>
    </i>
    <i>
      <x v="248"/>
      <x v="16"/>
    </i>
    <i>
      <x v="126"/>
      <x v="25"/>
    </i>
    <i>
      <x v="250"/>
      <x v="369"/>
    </i>
    <i>
      <x v="128"/>
      <x v="395"/>
    </i>
    <i>
      <x v="252"/>
      <x v="357"/>
    </i>
    <i>
      <x v="129"/>
      <x v="5"/>
    </i>
    <i>
      <x v="254"/>
      <x v="174"/>
    </i>
    <i>
      <x v="130"/>
      <x v="204"/>
    </i>
    <i>
      <x v="256"/>
      <x v="103"/>
    </i>
    <i>
      <x v="131"/>
      <x v="156"/>
    </i>
    <i>
      <x v="258"/>
      <x v="139"/>
    </i>
    <i>
      <x v="132"/>
      <x v="280"/>
    </i>
    <i>
      <x v="260"/>
      <x v="345"/>
    </i>
    <i>
      <x v="133"/>
      <x v="208"/>
    </i>
    <i>
      <x v="262"/>
      <x v="331"/>
    </i>
    <i>
      <x v="134"/>
      <x v="84"/>
    </i>
    <i>
      <x v="264"/>
      <x v="133"/>
    </i>
    <i>
      <x v="135"/>
      <x v="328"/>
    </i>
    <i>
      <x v="266"/>
      <x v="304"/>
    </i>
    <i>
      <x v="137"/>
      <x v="55"/>
    </i>
    <i>
      <x v="268"/>
      <x v="215"/>
    </i>
    <i>
      <x v="138"/>
      <x v="56"/>
    </i>
    <i>
      <x v="270"/>
      <x v="291"/>
    </i>
    <i>
      <x v="139"/>
      <x v="101"/>
    </i>
    <i>
      <x v="272"/>
      <x v="97"/>
    </i>
    <i>
      <x v="140"/>
      <x v="102"/>
    </i>
    <i>
      <x v="274"/>
      <x v="411"/>
    </i>
    <i>
      <x v="141"/>
      <x v="121"/>
    </i>
    <i>
      <x v="276"/>
      <x v="52"/>
    </i>
    <i>
      <x v="142"/>
      <x v="323"/>
    </i>
    <i>
      <x v="278"/>
      <x v="18"/>
    </i>
    <i>
      <x v="143"/>
      <x v="221"/>
    </i>
    <i>
      <x v="280"/>
      <x v="149"/>
    </i>
    <i>
      <x v="144"/>
      <x v="278"/>
    </i>
    <i>
      <x v="282"/>
      <x v="140"/>
    </i>
    <i>
      <x v="146"/>
      <x v="117"/>
    </i>
    <i>
      <x v="284"/>
      <x v="216"/>
    </i>
    <i>
      <x v="147"/>
      <x v="118"/>
    </i>
    <i>
      <x v="286"/>
      <x v="85"/>
    </i>
    <i>
      <x v="148"/>
      <x v="104"/>
    </i>
    <i>
      <x v="288"/>
      <x v="12"/>
    </i>
    <i>
      <x v="149"/>
      <x v="44"/>
    </i>
    <i>
      <x v="291"/>
      <x v="370"/>
    </i>
    <i>
      <x v="150"/>
      <x v="45"/>
    </i>
    <i>
      <x v="293"/>
      <x v="379"/>
    </i>
    <i>
      <x v="151"/>
      <x v="182"/>
    </i>
    <i>
      <x v="296"/>
      <x v="265"/>
    </i>
    <i>
      <x v="152"/>
      <x v="183"/>
    </i>
    <i>
      <x v="298"/>
      <x v="196"/>
    </i>
    <i>
      <x v="153"/>
      <x v="95"/>
    </i>
    <i>
      <x v="300"/>
      <x v="244"/>
    </i>
    <i>
      <x v="154"/>
      <x v="81"/>
    </i>
    <i>
      <x v="302"/>
      <x v="57"/>
    </i>
    <i>
      <x v="155"/>
      <x v="400"/>
    </i>
    <i>
      <x v="306"/>
      <x v="272"/>
    </i>
    <i>
      <x v="156"/>
      <x v="401"/>
    </i>
    <i>
      <x v="308"/>
      <x v="89"/>
    </i>
    <i>
      <x v="158"/>
      <x v="43"/>
    </i>
    <i>
      <x v="310"/>
      <x v="307"/>
    </i>
    <i>
      <x v="159"/>
      <x v="201"/>
    </i>
    <i>
      <x v="313"/>
      <x v="136"/>
    </i>
    <i>
      <x v="160"/>
      <x v="61"/>
    </i>
    <i>
      <x v="315"/>
      <x v="302"/>
    </i>
    <i>
      <x v="161"/>
      <x v="255"/>
    </i>
    <i>
      <x v="317"/>
      <x/>
    </i>
    <i>
      <x v="162"/>
      <x v="356"/>
    </i>
    <i>
      <x v="323"/>
      <x v="367"/>
    </i>
    <i>
      <x v="163"/>
      <x v="195"/>
    </i>
    <i>
      <x v="325"/>
      <x v="77"/>
    </i>
    <i>
      <x v="164"/>
      <x v="159"/>
    </i>
    <i>
      <x v="328"/>
      <x v="131"/>
    </i>
    <i>
      <x v="165"/>
      <x v="160"/>
    </i>
    <i>
      <x v="330"/>
      <x v="297"/>
    </i>
    <i>
      <x v="166"/>
      <x v="9"/>
    </i>
    <i>
      <x v="332"/>
      <x v="277"/>
    </i>
    <i>
      <x v="167"/>
      <x v="10"/>
    </i>
    <i>
      <x v="334"/>
      <x v="361"/>
    </i>
    <i>
      <x v="168"/>
      <x v="289"/>
    </i>
    <i>
      <x v="336"/>
      <x v="336"/>
    </i>
    <i>
      <x v="169"/>
      <x v="290"/>
    </i>
    <i>
      <x v="338"/>
      <x v="198"/>
    </i>
    <i>
      <x v="170"/>
      <x v="354"/>
    </i>
    <i>
      <x v="340"/>
      <x v="145"/>
    </i>
    <i>
      <x v="172"/>
      <x v="364"/>
    </i>
    <i>
      <x v="342"/>
      <x v="193"/>
    </i>
    <i>
      <x v="173"/>
      <x v="187"/>
    </i>
    <i>
      <x v="344"/>
      <x v="269"/>
    </i>
    <i>
      <x v="174"/>
      <x v="189"/>
    </i>
    <i>
      <x v="346"/>
      <x v="235"/>
    </i>
    <i>
      <x v="175"/>
      <x v="378"/>
    </i>
    <i>
      <x v="348"/>
      <x v="180"/>
    </i>
    <i>
      <x v="176"/>
      <x v="122"/>
    </i>
    <i>
      <x v="351"/>
      <x v="206"/>
    </i>
    <i>
      <x v="177"/>
      <x v="410"/>
    </i>
    <i>
      <x v="353"/>
      <x v="36"/>
    </i>
    <i>
      <x v="179"/>
      <x v="14"/>
    </i>
    <i>
      <x v="355"/>
      <x v="230"/>
    </i>
    <i>
      <x v="180"/>
      <x v="15"/>
    </i>
    <i>
      <x v="357"/>
      <x v="60"/>
    </i>
    <i>
      <x v="181"/>
      <x v="380"/>
    </i>
    <i>
      <x v="359"/>
      <x v="220"/>
    </i>
    <i>
      <x v="182"/>
      <x v="381"/>
    </i>
    <i>
      <x v="361"/>
      <x v="100"/>
    </i>
    <i>
      <x v="183"/>
      <x v="223"/>
    </i>
    <i>
      <x v="363"/>
      <x v="50"/>
    </i>
    <i>
      <x v="184"/>
      <x v="128"/>
    </i>
    <i>
      <x v="365"/>
      <x v="126"/>
    </i>
    <i>
      <x v="185"/>
      <x v="226"/>
    </i>
    <i>
      <x v="367"/>
      <x v="337"/>
    </i>
    <i>
      <x v="186"/>
      <x v="144"/>
    </i>
    <i>
      <x v="369"/>
      <x v="281"/>
    </i>
    <i>
      <x v="187"/>
      <x v="242"/>
    </i>
    <i>
      <x v="371"/>
      <x v="394"/>
    </i>
    <i>
      <x v="188"/>
      <x v="415"/>
    </i>
    <i>
      <x v="373"/>
      <x v="232"/>
    </i>
    <i>
      <x v="189"/>
      <x v="376"/>
    </i>
    <i>
      <x v="375"/>
      <x v="106"/>
    </i>
    <i>
      <x v="191"/>
      <x v="339"/>
    </i>
    <i>
      <x v="378"/>
      <x v="316"/>
    </i>
    <i>
      <x v="192"/>
      <x v="340"/>
    </i>
    <i>
      <x v="380"/>
      <x v="70"/>
    </i>
    <i>
      <x v="193"/>
      <x v="384"/>
    </i>
    <i>
      <x v="382"/>
      <x v="313"/>
    </i>
    <i>
      <x v="194"/>
      <x v="181"/>
    </i>
    <i>
      <x v="384"/>
      <x v="58"/>
    </i>
    <i>
      <x v="195"/>
      <x v="127"/>
    </i>
    <i>
      <x v="386"/>
      <x v="285"/>
    </i>
    <i>
      <x v="196"/>
      <x v="79"/>
    </i>
    <i>
      <x v="391"/>
      <x v="227"/>
    </i>
    <i>
      <x v="197"/>
      <x v="80"/>
    </i>
    <i>
      <x v="395"/>
      <x v="360"/>
    </i>
    <i>
      <x v="198"/>
      <x v="392"/>
    </i>
    <i>
      <x v="397"/>
      <x v="342"/>
    </i>
    <i>
      <x v="199"/>
      <x v="397"/>
    </i>
    <i>
      <x v="399"/>
      <x v="314"/>
    </i>
    <i>
      <x v="200"/>
      <x v="2"/>
    </i>
    <i>
      <x v="401"/>
      <x v="236"/>
    </i>
    <i>
      <x v="201"/>
      <x v="363"/>
    </i>
    <i>
      <x v="403"/>
      <x v="264"/>
    </i>
    <i>
      <x v="202"/>
      <x v="355"/>
    </i>
    <i>
      <x v="405"/>
      <x v="72"/>
    </i>
    <i>
      <x v="203"/>
      <x v="251"/>
    </i>
    <i>
      <x v="408"/>
      <x v="32"/>
    </i>
    <i>
      <x v="204"/>
      <x v="252"/>
    </i>
    <i>
      <x v="210"/>
      <x v="112"/>
    </i>
    <i>
      <x v="422"/>
      <x v="329"/>
    </i>
    <i>
      <x v="127"/>
      <x v="237"/>
    </i>
    <i>
      <x v="87"/>
      <x v="350"/>
    </i>
    <i>
      <x v="237"/>
      <x v="249"/>
    </i>
    <i>
      <x v="414"/>
      <x v="299"/>
    </i>
    <i>
      <x v="238"/>
      <x v="29"/>
    </i>
    <i>
      <x v="225"/>
      <x v="279"/>
    </i>
    <i>
      <x v="178"/>
      <x v="13"/>
    </i>
    <i>
      <x v="35"/>
      <x v="4"/>
    </i>
    <i>
      <x v="78"/>
      <x v="109"/>
    </i>
    <i>
      <x v="410"/>
      <x v="69"/>
    </i>
    <i>
      <x v="241"/>
      <x v="349"/>
    </i>
    <i>
      <x v="418"/>
      <x v="359"/>
    </i>
    <i>
      <x v="319"/>
      <x v="33"/>
    </i>
    <i>
      <x v="224"/>
      <x v="93"/>
    </i>
    <i>
      <x v="320"/>
      <x v="248"/>
    </i>
    <i>
      <x v="226"/>
      <x v="352"/>
    </i>
    <i>
      <x v="321"/>
      <x v="172"/>
    </i>
    <i>
      <x v="304"/>
      <x v="114"/>
    </i>
    <i>
      <x v="322"/>
      <x v="243"/>
    </i>
    <i>
      <x v="232"/>
      <x v="119"/>
    </i>
    <i>
      <x v="59"/>
      <x v="375"/>
    </i>
    <i>
      <x v="407"/>
      <x v="324"/>
    </i>
    <i>
      <x v="60"/>
      <x v="351"/>
    </i>
    <i>
      <x v="412"/>
      <x v="341"/>
    </i>
    <i>
      <x v="81"/>
      <x v="210"/>
    </i>
    <i>
      <x v="416"/>
      <x v="274"/>
    </i>
    <i>
      <x v="326"/>
      <x v="59"/>
    </i>
    <i>
      <x v="420"/>
      <x v="317"/>
    </i>
    <i>
      <x/>
      <x v="270"/>
    </i>
    <i>
      <x v="390"/>
      <x v="17"/>
    </i>
    <i>
      <x v="157"/>
      <x v="20"/>
    </i>
    <i>
      <x v="392"/>
      <x v="259"/>
    </i>
    <i>
      <x v="247"/>
      <x v="125"/>
    </i>
    <i>
      <x v="394"/>
      <x v="224"/>
    </i>
    <i>
      <x v="23"/>
      <x v="21"/>
    </i>
    <i>
      <x v="145"/>
      <x v="173"/>
    </i>
    <i>
      <x v="376"/>
      <x v="416"/>
    </i>
    <i>
      <x v="171"/>
      <x v="389"/>
    </i>
    <i>
      <x v="2"/>
      <x v="113"/>
    </i>
    <i>
      <x v="305"/>
      <x v="245"/>
    </i>
    <i>
      <x v="136"/>
      <x v="319"/>
    </i>
    <i>
      <x v="89"/>
      <x v="108"/>
    </i>
    <i>
      <x v="98"/>
      <x v="188"/>
    </i>
    <i>
      <x v="68"/>
      <x v="40"/>
    </i>
    <i>
      <x v="116"/>
      <x v="353"/>
    </i>
    <i>
      <x v="107"/>
      <x v="129"/>
    </i>
    <i>
      <x v="117"/>
      <x v="95"/>
    </i>
    <i>
      <x v="312"/>
      <x v="253"/>
    </i>
    <i>
      <x v="190"/>
      <x v="3"/>
    </i>
    <i>
      <x v="411"/>
      <x v="30"/>
    </i>
    <i>
      <x v="55"/>
      <x v="213"/>
    </i>
    <i>
      <x v="413"/>
      <x v="138"/>
    </i>
    <i>
      <x v="56"/>
      <x v="28"/>
    </i>
    <i>
      <x v="415"/>
      <x v="261"/>
    </i>
    <i>
      <x v="120"/>
      <x v="276"/>
    </i>
    <i>
      <x v="417"/>
      <x v="298"/>
    </i>
    <i>
      <x v="101"/>
      <x v="284"/>
    </i>
    <i>
      <x v="419"/>
      <x v="377"/>
    </i>
    <i>
      <x v="8"/>
      <x v="200"/>
    </i>
    <i>
      <x v="421"/>
      <x v="78"/>
    </i>
    <i>
      <x v="388"/>
      <x v="262"/>
    </i>
    <i>
      <x v="91"/>
      <x v="365"/>
    </i>
    <i>
      <x v="389"/>
      <x v="161"/>
    </i>
  </rowItems>
  <colItems count="1">
    <i/>
  </colItems>
  <pageFields count="1">
    <pageField fld="5" hier="0"/>
  </pageFields>
  <dataFields count="1">
    <dataField name="Sum of Ratio of Requirement to Bud 2220" fld="10" baseField="0" baseItem="0"/>
  </dataFields>
  <formats count="435">
    <format dxfId="434">
      <pivotArea outline="0" fieldPosition="0">
        <references count="1">
          <reference field="3" count="2" selected="0">
            <x v="118"/>
            <x v="364"/>
          </reference>
        </references>
      </pivotArea>
    </format>
    <format dxfId="433">
      <pivotArea dataOnly="0" labelOnly="1" outline="0" fieldPosition="0">
        <references count="1">
          <reference field="3" count="2">
            <x v="118"/>
            <x v="364"/>
          </reference>
        </references>
      </pivotArea>
    </format>
    <format dxfId="432">
      <pivotArea outline="0" fieldPosition="0">
        <references count="1">
          <reference field="3" count="2" selected="0">
            <x v="118"/>
            <x v="364"/>
          </reference>
        </references>
      </pivotArea>
    </format>
    <format dxfId="431">
      <pivotArea type="all" dataOnly="0" outline="0" fieldPosition="0"/>
    </format>
    <format dxfId="430">
      <pivotArea outline="0" fieldPosition="0"/>
    </format>
    <format dxfId="429">
      <pivotArea type="topRight" dataOnly="0" labelOnly="1" outline="0" fieldPosition="0"/>
    </format>
    <format dxfId="428">
      <pivotArea dataOnly="0" labelOnly="1" outline="0" fieldPosition="0">
        <references count="1">
          <reference field="3" count="50">
            <x v="1"/>
            <x v="3"/>
            <x v="4"/>
            <x v="5"/>
            <x v="6"/>
            <x v="7"/>
            <x v="9"/>
            <x v="10"/>
            <x v="11"/>
            <x v="12"/>
            <x v="13"/>
            <x v="14"/>
            <x v="15"/>
            <x v="16"/>
            <x v="17"/>
            <x v="18"/>
            <x v="19"/>
            <x v="20"/>
            <x v="21"/>
            <x v="22"/>
            <x v="23"/>
            <x v="24"/>
            <x v="25"/>
            <x v="26"/>
            <x v="203"/>
            <x v="207"/>
            <x v="212"/>
            <x v="216"/>
            <x v="220"/>
            <x v="225"/>
            <x v="230"/>
            <x v="235"/>
            <x v="248"/>
            <x v="257"/>
            <x v="265"/>
            <x v="273"/>
            <x v="281"/>
            <x v="289"/>
            <x v="298"/>
            <x v="307"/>
            <x v="315"/>
            <x v="328"/>
            <x v="336"/>
            <x v="344"/>
            <x v="353"/>
            <x v="361"/>
            <x v="369"/>
            <x v="378"/>
            <x v="387"/>
            <x v="400"/>
          </reference>
        </references>
      </pivotArea>
    </format>
    <format dxfId="427">
      <pivotArea dataOnly="0" labelOnly="1" outline="0" fieldPosition="0">
        <references count="1">
          <reference field="3" count="50">
            <x v="27"/>
            <x v="28"/>
            <x v="29"/>
            <x v="30"/>
            <x v="31"/>
            <x v="32"/>
            <x v="33"/>
            <x v="34"/>
            <x v="36"/>
            <x v="37"/>
            <x v="38"/>
            <x v="39"/>
            <x v="40"/>
            <x v="41"/>
            <x v="42"/>
            <x v="43"/>
            <x v="44"/>
            <x v="45"/>
            <x v="46"/>
            <x v="47"/>
            <x v="48"/>
            <x v="49"/>
            <x v="51"/>
            <x v="52"/>
            <x v="53"/>
            <x v="205"/>
            <x v="209"/>
            <x v="214"/>
            <x v="218"/>
            <x v="222"/>
            <x v="228"/>
            <x v="242"/>
            <x v="253"/>
            <x v="261"/>
            <x v="269"/>
            <x v="277"/>
            <x v="285"/>
            <x v="293"/>
            <x v="302"/>
            <x v="311"/>
            <x v="323"/>
            <x v="332"/>
            <x v="340"/>
            <x v="348"/>
            <x v="357"/>
            <x v="365"/>
            <x v="373"/>
            <x v="382"/>
            <x v="396"/>
            <x v="405"/>
          </reference>
        </references>
      </pivotArea>
    </format>
    <format dxfId="426">
      <pivotArea dataOnly="0" labelOnly="1" outline="0" fieldPosition="0">
        <references count="1">
          <reference field="3" count="50">
            <x v="54"/>
            <x v="56"/>
            <x v="57"/>
            <x v="58"/>
            <x v="59"/>
            <x v="62"/>
            <x v="63"/>
            <x v="64"/>
            <x v="65"/>
            <x v="66"/>
            <x v="67"/>
            <x v="69"/>
            <x v="70"/>
            <x v="71"/>
            <x v="72"/>
            <x v="73"/>
            <x v="74"/>
            <x v="75"/>
            <x v="76"/>
            <x v="77"/>
            <x v="79"/>
            <x v="80"/>
            <x v="82"/>
            <x v="83"/>
            <x v="84"/>
            <x v="233"/>
            <x v="239"/>
            <x v="245"/>
            <x v="251"/>
            <x v="255"/>
            <x v="259"/>
            <x v="263"/>
            <x v="267"/>
            <x v="271"/>
            <x v="275"/>
            <x v="279"/>
            <x v="283"/>
            <x v="287"/>
            <x v="291"/>
            <x v="296"/>
            <x v="300"/>
            <x v="304"/>
            <x v="309"/>
            <x v="313"/>
            <x v="317"/>
            <x v="325"/>
            <x v="330"/>
            <x v="334"/>
            <x v="338"/>
            <x v="342"/>
          </reference>
        </references>
      </pivotArea>
    </format>
    <format dxfId="425">
      <pivotArea dataOnly="0" labelOnly="1" outline="0" fieldPosition="0">
        <references count="1">
          <reference field="3" count="50">
            <x v="85"/>
            <x v="86"/>
            <x v="88"/>
            <x v="90"/>
            <x v="91"/>
            <x v="92"/>
            <x v="93"/>
            <x v="94"/>
            <x v="95"/>
            <x v="96"/>
            <x v="97"/>
            <x v="99"/>
            <x v="100"/>
            <x v="102"/>
            <x v="103"/>
            <x v="104"/>
            <x v="105"/>
            <x v="106"/>
            <x v="108"/>
            <x v="109"/>
            <x v="110"/>
            <x v="111"/>
            <x v="112"/>
            <x v="113"/>
            <x v="114"/>
            <x v="204"/>
            <x v="206"/>
            <x v="208"/>
            <x v="210"/>
            <x v="213"/>
            <x v="215"/>
            <x v="217"/>
            <x v="219"/>
            <x v="221"/>
            <x v="223"/>
            <x v="227"/>
            <x v="346"/>
            <x v="351"/>
            <x v="355"/>
            <x v="359"/>
            <x v="363"/>
            <x v="367"/>
            <x v="371"/>
            <x v="375"/>
            <x v="380"/>
            <x v="385"/>
            <x v="393"/>
            <x v="398"/>
            <x v="403"/>
            <x v="407"/>
          </reference>
        </references>
      </pivotArea>
    </format>
    <format dxfId="424">
      <pivotArea dataOnly="0" labelOnly="1" outline="0" fieldPosition="0">
        <references count="1">
          <reference field="3" count="50">
            <x v="115"/>
            <x v="116"/>
            <x v="118"/>
            <x v="119"/>
            <x v="120"/>
            <x v="121"/>
            <x v="122"/>
            <x v="123"/>
            <x v="124"/>
            <x v="125"/>
            <x v="126"/>
            <x v="128"/>
            <x v="129"/>
            <x v="130"/>
            <x v="131"/>
            <x v="132"/>
            <x v="133"/>
            <x v="134"/>
            <x v="135"/>
            <x v="137"/>
            <x v="138"/>
            <x v="139"/>
            <x v="140"/>
            <x v="142"/>
            <x v="143"/>
            <x v="229"/>
            <x v="231"/>
            <x v="234"/>
            <x v="236"/>
            <x v="240"/>
            <x v="243"/>
            <x v="246"/>
            <x v="250"/>
            <x v="252"/>
            <x v="254"/>
            <x v="256"/>
            <x v="258"/>
            <x v="260"/>
            <x v="262"/>
            <x v="264"/>
            <x v="266"/>
            <x v="268"/>
            <x v="270"/>
            <x v="272"/>
            <x v="274"/>
            <x v="276"/>
            <x v="278"/>
            <x v="280"/>
            <x v="282"/>
            <x v="284"/>
          </reference>
        </references>
      </pivotArea>
    </format>
    <format dxfId="423">
      <pivotArea dataOnly="0" labelOnly="1" outline="0" fieldPosition="0">
        <references count="1">
          <reference field="3" count="50">
            <x v="144"/>
            <x v="146"/>
            <x v="147"/>
            <x v="148"/>
            <x v="149"/>
            <x v="150"/>
            <x v="151"/>
            <x v="152"/>
            <x v="153"/>
            <x v="154"/>
            <x v="155"/>
            <x v="156"/>
            <x v="158"/>
            <x v="159"/>
            <x v="160"/>
            <x v="161"/>
            <x v="162"/>
            <x v="163"/>
            <x v="164"/>
            <x v="165"/>
            <x v="166"/>
            <x v="168"/>
            <x v="169"/>
            <x v="170"/>
            <x v="172"/>
            <x v="286"/>
            <x v="288"/>
            <x v="290"/>
            <x v="292"/>
            <x v="295"/>
            <x v="297"/>
            <x v="299"/>
            <x v="301"/>
            <x v="303"/>
            <x v="306"/>
            <x v="308"/>
            <x v="310"/>
            <x v="312"/>
            <x v="314"/>
            <x v="316"/>
            <x v="318"/>
            <x v="324"/>
            <x v="327"/>
            <x v="329"/>
            <x v="331"/>
            <x v="333"/>
            <x v="335"/>
            <x v="337"/>
            <x v="339"/>
            <x v="341"/>
          </reference>
        </references>
      </pivotArea>
    </format>
    <format dxfId="422">
      <pivotArea dataOnly="0" labelOnly="1" outline="0" fieldPosition="0">
        <references count="1">
          <reference field="3" count="50">
            <x v="173"/>
            <x v="174"/>
            <x v="175"/>
            <x v="176"/>
            <x v="177"/>
            <x v="179"/>
            <x v="180"/>
            <x v="181"/>
            <x v="182"/>
            <x v="183"/>
            <x v="184"/>
            <x v="185"/>
            <x v="186"/>
            <x v="187"/>
            <x v="188"/>
            <x v="189"/>
            <x v="190"/>
            <x v="191"/>
            <x v="192"/>
            <x v="193"/>
            <x v="194"/>
            <x v="195"/>
            <x v="196"/>
            <x v="197"/>
            <x v="198"/>
            <x v="343"/>
            <x v="345"/>
            <x v="347"/>
            <x v="350"/>
            <x v="352"/>
            <x v="354"/>
            <x v="356"/>
            <x v="358"/>
            <x v="360"/>
            <x v="362"/>
            <x v="364"/>
            <x v="366"/>
            <x v="368"/>
            <x v="370"/>
            <x v="372"/>
            <x v="374"/>
            <x v="377"/>
            <x v="379"/>
            <x v="381"/>
            <x v="384"/>
            <x v="386"/>
            <x v="391"/>
            <x v="395"/>
            <x v="397"/>
            <x v="399"/>
          </reference>
        </references>
      </pivotArea>
    </format>
    <format dxfId="421">
      <pivotArea dataOnly="0" labelOnly="1" outline="0" fieldPosition="0">
        <references count="1">
          <reference field="3" count="50">
            <x v="0"/>
            <x v="8"/>
            <x v="35"/>
            <x v="55"/>
            <x v="60"/>
            <x v="68"/>
            <x v="78"/>
            <x v="87"/>
            <x v="89"/>
            <x v="98"/>
            <x v="101"/>
            <x v="107"/>
            <x v="117"/>
            <x v="127"/>
            <x v="136"/>
            <x v="141"/>
            <x v="145"/>
            <x v="157"/>
            <x v="167"/>
            <x v="171"/>
            <x v="178"/>
            <x v="199"/>
            <x v="200"/>
            <x v="201"/>
            <x v="202"/>
            <x v="211"/>
            <x v="224"/>
            <x v="226"/>
            <x v="232"/>
            <x v="237"/>
            <x v="238"/>
            <x v="244"/>
            <x v="247"/>
            <x v="249"/>
            <x v="320"/>
            <x v="322"/>
            <x v="326"/>
            <x v="349"/>
            <x v="376"/>
            <x v="394"/>
            <x v="401"/>
            <x v="402"/>
            <x v="404"/>
            <x v="406"/>
            <x v="408"/>
            <x v="413"/>
            <x v="415"/>
            <x v="417"/>
            <x v="419"/>
            <x v="421"/>
          </reference>
        </references>
      </pivotArea>
    </format>
    <format dxfId="420">
      <pivotArea dataOnly="0" labelOnly="1" outline="0" fieldPosition="0">
        <references count="1">
          <reference field="3" count="20">
            <x v="2"/>
            <x v="81"/>
            <x v="241"/>
            <x v="305"/>
            <x v="319"/>
            <x v="321"/>
            <x v="383"/>
            <x v="388"/>
            <x v="389"/>
            <x v="390"/>
            <x v="392"/>
            <x v="409"/>
            <x v="410"/>
            <x v="411"/>
            <x v="412"/>
            <x v="414"/>
            <x v="416"/>
            <x v="418"/>
            <x v="420"/>
            <x v="422"/>
          </reference>
        </references>
      </pivotArea>
    </format>
    <format dxfId="419">
      <pivotArea dataOnly="0" labelOnly="1" outline="0" fieldPosition="0">
        <references count="2">
          <reference field="3" count="1" selected="0">
            <x v="289"/>
          </reference>
          <reference field="4" count="1">
            <x v="282"/>
          </reference>
        </references>
      </pivotArea>
    </format>
    <format dxfId="418">
      <pivotArea dataOnly="0" labelOnly="1" outline="0" fieldPosition="0">
        <references count="2">
          <reference field="3" count="1" selected="0">
            <x v="216"/>
          </reference>
          <reference field="4" count="1">
            <x v="147"/>
          </reference>
        </references>
      </pivotArea>
    </format>
    <format dxfId="417">
      <pivotArea dataOnly="0" labelOnly="1" outline="0" fieldPosition="0">
        <references count="2">
          <reference field="3" count="1" selected="0">
            <x v="361"/>
          </reference>
          <reference field="4" count="1">
            <x v="100"/>
          </reference>
        </references>
      </pivotArea>
    </format>
    <format dxfId="416">
      <pivotArea dataOnly="0" labelOnly="1" outline="0" fieldPosition="0">
        <references count="2">
          <reference field="3" count="1" selected="0">
            <x v="1"/>
          </reference>
          <reference field="4" count="1">
            <x v="166"/>
          </reference>
        </references>
      </pivotArea>
    </format>
    <format dxfId="415">
      <pivotArea dataOnly="0" labelOnly="1" outline="0" fieldPosition="0">
        <references count="2">
          <reference field="3" count="1" selected="0">
            <x v="257"/>
          </reference>
          <reference field="4" count="1">
            <x v="234"/>
          </reference>
        </references>
      </pivotArea>
    </format>
    <format dxfId="414">
      <pivotArea dataOnly="0" labelOnly="1" outline="0" fieldPosition="0">
        <references count="2">
          <reference field="3" count="1" selected="0">
            <x v="3"/>
          </reference>
          <reference field="4" count="1">
            <x v="22"/>
          </reference>
        </references>
      </pivotArea>
    </format>
    <format dxfId="413">
      <pivotArea dataOnly="0" labelOnly="1" outline="0" fieldPosition="0">
        <references count="2">
          <reference field="3" count="1" selected="0">
            <x v="328"/>
          </reference>
          <reference field="4" count="1">
            <x v="131"/>
          </reference>
        </references>
      </pivotArea>
    </format>
    <format dxfId="412">
      <pivotArea dataOnly="0" labelOnly="1" outline="0" fieldPosition="0">
        <references count="2">
          <reference field="3" count="1" selected="0">
            <x v="4"/>
          </reference>
          <reference field="4" count="1">
            <x v="409"/>
          </reference>
        </references>
      </pivotArea>
    </format>
    <format dxfId="411">
      <pivotArea dataOnly="0" labelOnly="1" outline="0" fieldPosition="0">
        <references count="2">
          <reference field="3" count="1" selected="0">
            <x v="400"/>
          </reference>
          <reference field="4" count="1">
            <x v="217"/>
          </reference>
        </references>
      </pivotArea>
    </format>
    <format dxfId="410">
      <pivotArea dataOnly="0" labelOnly="1" outline="0" fieldPosition="0">
        <references count="2">
          <reference field="3" count="1" selected="0">
            <x v="5"/>
          </reference>
          <reference field="4" count="1">
            <x v="225"/>
          </reference>
        </references>
      </pivotArea>
    </format>
    <format dxfId="409">
      <pivotArea dataOnly="0" labelOnly="1" outline="0" fieldPosition="0">
        <references count="2">
          <reference field="3" count="1" selected="0">
            <x v="235"/>
          </reference>
          <reference field="4" count="1">
            <x v="387"/>
          </reference>
        </references>
      </pivotArea>
    </format>
    <format dxfId="408">
      <pivotArea dataOnly="0" labelOnly="1" outline="0" fieldPosition="0">
        <references count="2">
          <reference field="3" count="1" selected="0">
            <x v="6"/>
          </reference>
          <reference field="4" count="1">
            <x v="408"/>
          </reference>
        </references>
      </pivotArea>
    </format>
    <format dxfId="407">
      <pivotArea dataOnly="0" labelOnly="1" outline="0" fieldPosition="0">
        <references count="2">
          <reference field="3" count="1" selected="0">
            <x v="273"/>
          </reference>
          <reference field="4" count="1">
            <x v="98"/>
          </reference>
        </references>
      </pivotArea>
    </format>
    <format dxfId="406">
      <pivotArea dataOnly="0" labelOnly="1" outline="0" fieldPosition="0">
        <references count="2">
          <reference field="3" count="1" selected="0">
            <x v="7"/>
          </reference>
          <reference field="4" count="1">
            <x v="288"/>
          </reference>
        </references>
      </pivotArea>
    </format>
    <format dxfId="405">
      <pivotArea dataOnly="0" labelOnly="1" outline="0" fieldPosition="0">
        <references count="2">
          <reference field="3" count="1" selected="0">
            <x v="307"/>
          </reference>
          <reference field="4" count="1">
            <x v="273"/>
          </reference>
        </references>
      </pivotArea>
    </format>
    <format dxfId="404">
      <pivotArea dataOnly="0" labelOnly="1" outline="0" fieldPosition="0">
        <references count="2">
          <reference field="3" count="1" selected="0">
            <x v="9"/>
          </reference>
          <reference field="4" count="1">
            <x v="309"/>
          </reference>
        </references>
      </pivotArea>
    </format>
    <format dxfId="403">
      <pivotArea dataOnly="0" labelOnly="1" outline="0" fieldPosition="0">
        <references count="2">
          <reference field="3" count="1" selected="0">
            <x v="344"/>
          </reference>
          <reference field="4" count="1">
            <x v="269"/>
          </reference>
        </references>
      </pivotArea>
    </format>
    <format dxfId="402">
      <pivotArea dataOnly="0" labelOnly="1" outline="0" fieldPosition="0">
        <references count="2">
          <reference field="3" count="1" selected="0">
            <x v="10"/>
          </reference>
          <reference field="4" count="1">
            <x v="351"/>
          </reference>
        </references>
      </pivotArea>
    </format>
    <format dxfId="401">
      <pivotArea dataOnly="0" labelOnly="1" outline="0" fieldPosition="0">
        <references count="2">
          <reference field="3" count="1" selected="0">
            <x v="378"/>
          </reference>
          <reference field="4" count="1">
            <x v="316"/>
          </reference>
        </references>
      </pivotArea>
    </format>
    <format dxfId="400">
      <pivotArea dataOnly="0" labelOnly="1" outline="0" fieldPosition="0">
        <references count="2">
          <reference field="3" count="1" selected="0">
            <x v="11"/>
          </reference>
          <reference field="4" count="1">
            <x v="300"/>
          </reference>
        </references>
      </pivotArea>
    </format>
    <format dxfId="399">
      <pivotArea dataOnly="0" labelOnly="1" outline="0" fieldPosition="0">
        <references count="2">
          <reference field="3" count="1" selected="0">
            <x v="207"/>
          </reference>
          <reference field="4" count="1">
            <x v="293"/>
          </reference>
        </references>
      </pivotArea>
    </format>
    <format dxfId="398">
      <pivotArea dataOnly="0" labelOnly="1" outline="0" fieldPosition="0">
        <references count="2">
          <reference field="3" count="1" selected="0">
            <x v="12"/>
          </reference>
          <reference field="4" count="1">
            <x v="175"/>
          </reference>
        </references>
      </pivotArea>
    </format>
    <format dxfId="397">
      <pivotArea dataOnly="0" labelOnly="1" outline="0" fieldPosition="0">
        <references count="2">
          <reference field="3" count="1" selected="0">
            <x v="225"/>
          </reference>
          <reference field="4" count="1">
            <x v="279"/>
          </reference>
        </references>
      </pivotArea>
    </format>
    <format dxfId="396">
      <pivotArea dataOnly="0" labelOnly="1" outline="0" fieldPosition="0">
        <references count="2">
          <reference field="3" count="1" selected="0">
            <x v="13"/>
          </reference>
          <reference field="4" count="1">
            <x v="231"/>
          </reference>
        </references>
      </pivotArea>
    </format>
    <format dxfId="395">
      <pivotArea dataOnly="0" labelOnly="1" outline="0" fieldPosition="0">
        <references count="2">
          <reference field="3" count="1" selected="0">
            <x v="248"/>
          </reference>
          <reference field="4" count="1">
            <x v="16"/>
          </reference>
        </references>
      </pivotArea>
    </format>
    <format dxfId="394">
      <pivotArea dataOnly="0" labelOnly="1" outline="0" fieldPosition="0">
        <references count="2">
          <reference field="3" count="1" selected="0">
            <x v="14"/>
          </reference>
          <reference field="4" count="1">
            <x v="414"/>
          </reference>
        </references>
      </pivotArea>
    </format>
    <format dxfId="393">
      <pivotArea dataOnly="0" labelOnly="1" outline="0" fieldPosition="0">
        <references count="2">
          <reference field="3" count="1" selected="0">
            <x v="265"/>
          </reference>
          <reference field="4" count="1">
            <x v="134"/>
          </reference>
        </references>
      </pivotArea>
    </format>
    <format dxfId="392">
      <pivotArea dataOnly="0" labelOnly="1" outline="0" fieldPosition="0">
        <references count="2">
          <reference field="3" count="1" selected="0">
            <x v="15"/>
          </reference>
          <reference field="4" count="1">
            <x v="74"/>
          </reference>
        </references>
      </pivotArea>
    </format>
    <format dxfId="391">
      <pivotArea dataOnly="0" labelOnly="1" outline="0" fieldPosition="0">
        <references count="2">
          <reference field="3" count="1" selected="0">
            <x v="281"/>
          </reference>
          <reference field="4" count="1">
            <x v="38"/>
          </reference>
        </references>
      </pivotArea>
    </format>
    <format dxfId="390">
      <pivotArea dataOnly="0" labelOnly="1" outline="0" fieldPosition="0">
        <references count="2">
          <reference field="3" count="1" selected="0">
            <x v="16"/>
          </reference>
          <reference field="4" count="1">
            <x v="75"/>
          </reference>
        </references>
      </pivotArea>
    </format>
    <format dxfId="389">
      <pivotArea dataOnly="0" labelOnly="1" outline="0" fieldPosition="0">
        <references count="2">
          <reference field="3" count="1" selected="0">
            <x v="298"/>
          </reference>
          <reference field="4" count="1">
            <x v="196"/>
          </reference>
        </references>
      </pivotArea>
    </format>
    <format dxfId="388">
      <pivotArea dataOnly="0" labelOnly="1" outline="0" fieldPosition="0">
        <references count="2">
          <reference field="3" count="1" selected="0">
            <x v="17"/>
          </reference>
          <reference field="4" count="1">
            <x v="177"/>
          </reference>
        </references>
      </pivotArea>
    </format>
    <format dxfId="387">
      <pivotArea dataOnly="0" labelOnly="1" outline="0" fieldPosition="0">
        <references count="2">
          <reference field="3" count="1" selected="0">
            <x v="315"/>
          </reference>
          <reference field="4" count="1">
            <x v="302"/>
          </reference>
        </references>
      </pivotArea>
    </format>
    <format dxfId="386">
      <pivotArea dataOnly="0" labelOnly="1" outline="0" fieldPosition="0">
        <references count="2">
          <reference field="3" count="1" selected="0">
            <x v="18"/>
          </reference>
          <reference field="4" count="1">
            <x v="178"/>
          </reference>
        </references>
      </pivotArea>
    </format>
    <format dxfId="385">
      <pivotArea dataOnly="0" labelOnly="1" outline="0" fieldPosition="0">
        <references count="2">
          <reference field="3" count="1" selected="0">
            <x v="336"/>
          </reference>
          <reference field="4" count="1">
            <x v="336"/>
          </reference>
        </references>
      </pivotArea>
    </format>
    <format dxfId="384">
      <pivotArea dataOnly="0" labelOnly="1" outline="0" fieldPosition="0">
        <references count="2">
          <reference field="3" count="1" selected="0">
            <x v="19"/>
          </reference>
          <reference field="4" count="1">
            <x v="82"/>
          </reference>
        </references>
      </pivotArea>
    </format>
    <format dxfId="383">
      <pivotArea dataOnly="0" labelOnly="1" outline="0" fieldPosition="0">
        <references count="2">
          <reference field="3" count="1" selected="0">
            <x v="353"/>
          </reference>
          <reference field="4" count="1">
            <x v="36"/>
          </reference>
        </references>
      </pivotArea>
    </format>
    <format dxfId="382">
      <pivotArea dataOnly="0" labelOnly="1" outline="0" fieldPosition="0">
        <references count="2">
          <reference field="3" count="1" selected="0">
            <x v="20"/>
          </reference>
          <reference field="4" count="1">
            <x v="417"/>
          </reference>
        </references>
      </pivotArea>
    </format>
    <format dxfId="381">
      <pivotArea dataOnly="0" labelOnly="1" outline="0" fieldPosition="0">
        <references count="2">
          <reference field="3" count="1" selected="0">
            <x v="369"/>
          </reference>
          <reference field="4" count="1">
            <x v="281"/>
          </reference>
        </references>
      </pivotArea>
    </format>
    <format dxfId="380">
      <pivotArea dataOnly="0" labelOnly="1" outline="0" fieldPosition="0">
        <references count="2">
          <reference field="3" count="1" selected="0">
            <x v="21"/>
          </reference>
          <reference field="4" count="1">
            <x v="382"/>
          </reference>
        </references>
      </pivotArea>
    </format>
    <format dxfId="379">
      <pivotArea dataOnly="0" labelOnly="1" outline="0" fieldPosition="0">
        <references count="2">
          <reference field="3" count="1" selected="0">
            <x v="387"/>
          </reference>
          <reference field="4" count="1">
            <x v="11"/>
          </reference>
        </references>
      </pivotArea>
    </format>
    <format dxfId="378">
      <pivotArea dataOnly="0" labelOnly="1" outline="0" fieldPosition="0">
        <references count="2">
          <reference field="3" count="1" selected="0">
            <x v="22"/>
          </reference>
          <reference field="4" count="1">
            <x v="383"/>
          </reference>
        </references>
      </pivotArea>
    </format>
    <format dxfId="377">
      <pivotArea dataOnly="0" labelOnly="1" outline="0" fieldPosition="0">
        <references count="2">
          <reference field="3" count="1" selected="0">
            <x v="203"/>
          </reference>
          <reference field="4" count="1">
            <x v="251"/>
          </reference>
        </references>
      </pivotArea>
    </format>
    <format dxfId="376">
      <pivotArea dataOnly="0" labelOnly="1" outline="0" fieldPosition="0">
        <references count="2">
          <reference field="3" count="1" selected="0">
            <x v="23"/>
          </reference>
          <reference field="4" count="1">
            <x v="21"/>
          </reference>
        </references>
      </pivotArea>
    </format>
    <format dxfId="375">
      <pivotArea dataOnly="0" labelOnly="1" outline="0" fieldPosition="0">
        <references count="2">
          <reference field="3" count="1" selected="0">
            <x v="212"/>
          </reference>
          <reference field="4" count="1">
            <x v="362"/>
          </reference>
        </references>
      </pivotArea>
    </format>
    <format dxfId="374">
      <pivotArea dataOnly="0" labelOnly="1" outline="0" fieldPosition="0">
        <references count="2">
          <reference field="3" count="1" selected="0">
            <x v="24"/>
          </reference>
          <reference field="4" count="1">
            <x v="374"/>
          </reference>
        </references>
      </pivotArea>
    </format>
    <format dxfId="373">
      <pivotArea dataOnly="0" labelOnly="1" outline="0" fieldPosition="0">
        <references count="2">
          <reference field="3" count="1" selected="0">
            <x v="220"/>
          </reference>
          <reference field="4" count="1">
            <x v="247"/>
          </reference>
        </references>
      </pivotArea>
    </format>
    <format dxfId="372">
      <pivotArea dataOnly="0" labelOnly="1" outline="0" fieldPosition="0">
        <references count="2">
          <reference field="3" count="1" selected="0">
            <x v="25"/>
          </reference>
          <reference field="4" count="1">
            <x v="305"/>
          </reference>
        </references>
      </pivotArea>
    </format>
    <format dxfId="371">
      <pivotArea dataOnly="0" labelOnly="1" outline="0" fieldPosition="0">
        <references count="2">
          <reference field="3" count="1" selected="0">
            <x v="230"/>
          </reference>
          <reference field="4" count="1">
            <x v="238"/>
          </reference>
        </references>
      </pivotArea>
    </format>
    <format dxfId="370">
      <pivotArea dataOnly="0" labelOnly="1" outline="0" fieldPosition="0">
        <references count="2">
          <reference field="3" count="1" selected="0">
            <x v="26"/>
          </reference>
          <reference field="4" count="1">
            <x v="306"/>
          </reference>
        </references>
      </pivotArea>
    </format>
    <format dxfId="369">
      <pivotArea dataOnly="0" labelOnly="1" outline="0" fieldPosition="0">
        <references count="2">
          <reference field="3" count="1" selected="0">
            <x v="242"/>
          </reference>
          <reference field="4" count="1">
            <x v="107"/>
          </reference>
        </references>
      </pivotArea>
    </format>
    <format dxfId="368">
      <pivotArea dataOnly="0" labelOnly="1" outline="0" fieldPosition="0">
        <references count="2">
          <reference field="3" count="1" selected="0">
            <x v="27"/>
          </reference>
          <reference field="4" count="1">
            <x v="48"/>
          </reference>
        </references>
      </pivotArea>
    </format>
    <format dxfId="367">
      <pivotArea dataOnly="0" labelOnly="1" outline="0" fieldPosition="0">
        <references count="2">
          <reference field="3" count="1" selected="0">
            <x v="253"/>
          </reference>
          <reference field="4" count="1">
            <x v="358"/>
          </reference>
        </references>
      </pivotArea>
    </format>
    <format dxfId="366">
      <pivotArea dataOnly="0" labelOnly="1" outline="0" fieldPosition="0">
        <references count="2">
          <reference field="3" count="1" selected="0">
            <x v="28"/>
          </reference>
          <reference field="4" count="1">
            <x v="202"/>
          </reference>
        </references>
      </pivotArea>
    </format>
    <format dxfId="365">
      <pivotArea dataOnly="0" labelOnly="1" outline="0" fieldPosition="0">
        <references count="2">
          <reference field="3" count="1" selected="0">
            <x v="261"/>
          </reference>
          <reference field="4" count="1">
            <x v="330"/>
          </reference>
        </references>
      </pivotArea>
    </format>
    <format dxfId="364">
      <pivotArea dataOnly="0" labelOnly="1" outline="0" fieldPosition="0">
        <references count="2">
          <reference field="3" count="1" selected="0">
            <x v="29"/>
          </reference>
          <reference field="4" count="1">
            <x v="203"/>
          </reference>
        </references>
      </pivotArea>
    </format>
    <format dxfId="363">
      <pivotArea dataOnly="0" labelOnly="1" outline="0" fieldPosition="0">
        <references count="2">
          <reference field="3" count="1" selected="0">
            <x v="269"/>
          </reference>
          <reference field="4" count="1">
            <x v="151"/>
          </reference>
        </references>
      </pivotArea>
    </format>
    <format dxfId="362">
      <pivotArea dataOnly="0" labelOnly="1" outline="0" fieldPosition="0">
        <references count="2">
          <reference field="3" count="1" selected="0">
            <x v="30"/>
          </reference>
          <reference field="4" count="1">
            <x v="312"/>
          </reference>
        </references>
      </pivotArea>
    </format>
    <format dxfId="361">
      <pivotArea dataOnly="0" labelOnly="1" outline="0" fieldPosition="0">
        <references count="2">
          <reference field="3" count="1" selected="0">
            <x v="277"/>
          </reference>
          <reference field="4" count="1">
            <x v="53"/>
          </reference>
        </references>
      </pivotArea>
    </format>
    <format dxfId="360">
      <pivotArea dataOnly="0" labelOnly="1" outline="0" fieldPosition="0">
        <references count="2">
          <reference field="3" count="1" selected="0">
            <x v="31"/>
          </reference>
          <reference field="4" count="1">
            <x v="150"/>
          </reference>
        </references>
      </pivotArea>
    </format>
    <format dxfId="359">
      <pivotArea dataOnly="0" labelOnly="1" outline="0" fieldPosition="0">
        <references count="2">
          <reference field="3" count="1" selected="0">
            <x v="285"/>
          </reference>
          <reference field="4" count="1">
            <x v="318"/>
          </reference>
        </references>
      </pivotArea>
    </format>
    <format dxfId="358">
      <pivotArea dataOnly="0" labelOnly="1" outline="0" fieldPosition="0">
        <references count="2">
          <reference field="3" count="1" selected="0">
            <x v="32"/>
          </reference>
          <reference field="4" count="1">
            <x v="23"/>
          </reference>
        </references>
      </pivotArea>
    </format>
    <format dxfId="357">
      <pivotArea dataOnly="0" labelOnly="1" outline="0" fieldPosition="0">
        <references count="2">
          <reference field="3" count="1" selected="0">
            <x v="293"/>
          </reference>
          <reference field="4" count="1">
            <x v="379"/>
          </reference>
        </references>
      </pivotArea>
    </format>
    <format dxfId="356">
      <pivotArea dataOnly="0" labelOnly="1" outline="0" fieldPosition="0">
        <references count="2">
          <reference field="3" count="1" selected="0">
            <x v="33"/>
          </reference>
          <reference field="4" count="1">
            <x v="184"/>
          </reference>
        </references>
      </pivotArea>
    </format>
    <format dxfId="355">
      <pivotArea dataOnly="0" labelOnly="1" outline="0" fieldPosition="0">
        <references count="2">
          <reference field="3" count="1" selected="0">
            <x v="302"/>
          </reference>
          <reference field="4" count="1">
            <x v="57"/>
          </reference>
        </references>
      </pivotArea>
    </format>
    <format dxfId="354">
      <pivotArea dataOnly="0" labelOnly="1" outline="0" fieldPosition="0">
        <references count="2">
          <reference field="3" count="1" selected="0">
            <x v="34"/>
          </reference>
          <reference field="4" count="1">
            <x v="123"/>
          </reference>
        </references>
      </pivotArea>
    </format>
    <format dxfId="353">
      <pivotArea dataOnly="0" labelOnly="1" outline="0" fieldPosition="0">
        <references count="2">
          <reference field="3" count="1" selected="0">
            <x v="311"/>
          </reference>
          <reference field="4" count="1">
            <x v="308"/>
          </reference>
        </references>
      </pivotArea>
    </format>
    <format dxfId="352">
      <pivotArea dataOnly="0" labelOnly="1" outline="0" fieldPosition="0">
        <references count="2">
          <reference field="3" count="1" selected="0">
            <x v="36"/>
          </reference>
          <reference field="4" count="1">
            <x v="62"/>
          </reference>
        </references>
      </pivotArea>
    </format>
    <format dxfId="351">
      <pivotArea dataOnly="0" labelOnly="1" outline="0" fieldPosition="0">
        <references count="2">
          <reference field="3" count="1" selected="0">
            <x v="323"/>
          </reference>
          <reference field="4" count="1">
            <x v="367"/>
          </reference>
        </references>
      </pivotArea>
    </format>
    <format dxfId="350">
      <pivotArea dataOnly="0" labelOnly="1" outline="0" fieldPosition="0">
        <references count="2">
          <reference field="3" count="1" selected="0">
            <x v="37"/>
          </reference>
          <reference field="4" count="1">
            <x v="169"/>
          </reference>
        </references>
      </pivotArea>
    </format>
    <format dxfId="349">
      <pivotArea dataOnly="0" labelOnly="1" outline="0" fieldPosition="0">
        <references count="2">
          <reference field="3" count="1" selected="0">
            <x v="332"/>
          </reference>
          <reference field="4" count="1">
            <x v="277"/>
          </reference>
        </references>
      </pivotArea>
    </format>
    <format dxfId="348">
      <pivotArea dataOnly="0" labelOnly="1" outline="0" fieldPosition="0">
        <references count="2">
          <reference field="3" count="1" selected="0">
            <x v="38"/>
          </reference>
          <reference field="4" count="1">
            <x v="170"/>
          </reference>
        </references>
      </pivotArea>
    </format>
    <format dxfId="347">
      <pivotArea dataOnly="0" labelOnly="1" outline="0" fieldPosition="0">
        <references count="2">
          <reference field="3" count="1" selected="0">
            <x v="340"/>
          </reference>
          <reference field="4" count="1">
            <x v="145"/>
          </reference>
        </references>
      </pivotArea>
    </format>
    <format dxfId="346">
      <pivotArea dataOnly="0" labelOnly="1" outline="0" fieldPosition="0">
        <references count="2">
          <reference field="3" count="1" selected="0">
            <x v="39"/>
          </reference>
          <reference field="4" count="1">
            <x v="64"/>
          </reference>
        </references>
      </pivotArea>
    </format>
    <format dxfId="345">
      <pivotArea dataOnly="0" labelOnly="1" outline="0" fieldPosition="0">
        <references count="2">
          <reference field="3" count="1" selected="0">
            <x v="348"/>
          </reference>
          <reference field="4" count="1">
            <x v="180"/>
          </reference>
        </references>
      </pivotArea>
    </format>
    <format dxfId="344">
      <pivotArea dataOnly="0" labelOnly="1" outline="0" fieldPosition="0">
        <references count="2">
          <reference field="3" count="1" selected="0">
            <x v="40"/>
          </reference>
          <reference field="4" count="1">
            <x v="65"/>
          </reference>
        </references>
      </pivotArea>
    </format>
    <format dxfId="343">
      <pivotArea dataOnly="0" labelOnly="1" outline="0" fieldPosition="0">
        <references count="2">
          <reference field="3" count="1" selected="0">
            <x v="357"/>
          </reference>
          <reference field="4" count="1">
            <x v="60"/>
          </reference>
        </references>
      </pivotArea>
    </format>
    <format dxfId="342">
      <pivotArea dataOnly="0" labelOnly="1" outline="0" fieldPosition="0">
        <references count="2">
          <reference field="3" count="1" selected="0">
            <x v="41"/>
          </reference>
          <reference field="4" count="1">
            <x v="67"/>
          </reference>
        </references>
      </pivotArea>
    </format>
    <format dxfId="341">
      <pivotArea dataOnly="0" labelOnly="1" outline="0" fieldPosition="0">
        <references count="2">
          <reference field="3" count="1" selected="0">
            <x v="365"/>
          </reference>
          <reference field="4" count="1">
            <x v="126"/>
          </reference>
        </references>
      </pivotArea>
    </format>
    <format dxfId="340">
      <pivotArea dataOnly="0" labelOnly="1" outline="0" fieldPosition="0">
        <references count="2">
          <reference field="3" count="1" selected="0">
            <x v="42"/>
          </reference>
          <reference field="4" count="1">
            <x v="68"/>
          </reference>
        </references>
      </pivotArea>
    </format>
    <format dxfId="339">
      <pivotArea dataOnly="0" labelOnly="1" outline="0" fieldPosition="0">
        <references count="2">
          <reference field="3" count="1" selected="0">
            <x v="373"/>
          </reference>
          <reference field="4" count="1">
            <x v="232"/>
          </reference>
        </references>
      </pivotArea>
    </format>
    <format dxfId="338">
      <pivotArea dataOnly="0" labelOnly="1" outline="0" fieldPosition="0">
        <references count="2">
          <reference field="3" count="1" selected="0">
            <x v="43"/>
          </reference>
          <reference field="4" count="1">
            <x v="26"/>
          </reference>
        </references>
      </pivotArea>
    </format>
    <format dxfId="337">
      <pivotArea dataOnly="0" labelOnly="1" outline="0" fieldPosition="0">
        <references count="2">
          <reference field="3" count="1" selected="0">
            <x v="382"/>
          </reference>
          <reference field="4" count="1">
            <x v="313"/>
          </reference>
        </references>
      </pivotArea>
    </format>
    <format dxfId="336">
      <pivotArea dataOnly="0" labelOnly="1" outline="0" fieldPosition="0">
        <references count="2">
          <reference field="3" count="1" selected="0">
            <x v="44"/>
          </reference>
          <reference field="4" count="1">
            <x v="27"/>
          </reference>
        </references>
      </pivotArea>
    </format>
    <format dxfId="335">
      <pivotArea dataOnly="0" labelOnly="1" outline="0" fieldPosition="0">
        <references count="2">
          <reference field="3" count="1" selected="0">
            <x v="396"/>
          </reference>
          <reference field="4" count="1">
            <x v="186"/>
          </reference>
        </references>
      </pivotArea>
    </format>
    <format dxfId="334">
      <pivotArea dataOnly="0" labelOnly="1" outline="0" fieldPosition="0">
        <references count="2">
          <reference field="3" count="1" selected="0">
            <x v="45"/>
          </reference>
          <reference field="4" count="1">
            <x v="346"/>
          </reference>
        </references>
      </pivotArea>
    </format>
    <format dxfId="333">
      <pivotArea dataOnly="0" labelOnly="1" outline="0" fieldPosition="0">
        <references count="2">
          <reference field="3" count="1" selected="0">
            <x v="405"/>
          </reference>
          <reference field="4" count="1">
            <x v="72"/>
          </reference>
        </references>
      </pivotArea>
    </format>
    <format dxfId="332">
      <pivotArea dataOnly="0" labelOnly="1" outline="0" fieldPosition="0">
        <references count="2">
          <reference field="3" count="1" selected="0">
            <x v="46"/>
          </reference>
          <reference field="4" count="1">
            <x v="390"/>
          </reference>
        </references>
      </pivotArea>
    </format>
    <format dxfId="331">
      <pivotArea dataOnly="0" labelOnly="1" outline="0" fieldPosition="0">
        <references count="2">
          <reference field="3" count="1" selected="0">
            <x v="205"/>
          </reference>
          <reference field="4" count="1">
            <x v="190"/>
          </reference>
        </references>
      </pivotArea>
    </format>
    <format dxfId="330">
      <pivotArea dataOnly="0" labelOnly="1" outline="0" fieldPosition="0">
        <references count="2">
          <reference field="3" count="1" selected="0">
            <x v="47"/>
          </reference>
          <reference field="4" count="1">
            <x v="385"/>
          </reference>
        </references>
      </pivotArea>
    </format>
    <format dxfId="329">
      <pivotArea dataOnly="0" labelOnly="1" outline="0" fieldPosition="0">
        <references count="2">
          <reference field="3" count="1" selected="0">
            <x v="209"/>
          </reference>
          <reference field="4" count="1">
            <x v="413"/>
          </reference>
        </references>
      </pivotArea>
    </format>
    <format dxfId="328">
      <pivotArea dataOnly="0" labelOnly="1" outline="0" fieldPosition="0">
        <references count="2">
          <reference field="3" count="1" selected="0">
            <x v="48"/>
          </reference>
          <reference field="4" count="1">
            <x v="142"/>
          </reference>
        </references>
      </pivotArea>
    </format>
    <format dxfId="327">
      <pivotArea dataOnly="0" labelOnly="1" outline="0" fieldPosition="0">
        <references count="2">
          <reference field="3" count="1" selected="0">
            <x v="214"/>
          </reference>
          <reference field="4" count="1">
            <x v="366"/>
          </reference>
        </references>
      </pivotArea>
    </format>
    <format dxfId="326">
      <pivotArea dataOnly="0" labelOnly="1" outline="0" fieldPosition="0">
        <references count="2">
          <reference field="3" count="1" selected="0">
            <x v="49"/>
          </reference>
          <reference field="4" count="1">
            <x v="143"/>
          </reference>
        </references>
      </pivotArea>
    </format>
    <format dxfId="325">
      <pivotArea dataOnly="0" labelOnly="1" outline="0" fieldPosition="0">
        <references count="2">
          <reference field="3" count="1" selected="0">
            <x v="218"/>
          </reference>
          <reference field="4" count="1">
            <x v="321"/>
          </reference>
        </references>
      </pivotArea>
    </format>
    <format dxfId="324">
      <pivotArea dataOnly="0" labelOnly="1" outline="0" fieldPosition="0">
        <references count="2">
          <reference field="3" count="1" selected="0">
            <x v="51"/>
          </reference>
          <reference field="4" count="1">
            <x v="31"/>
          </reference>
        </references>
      </pivotArea>
    </format>
    <format dxfId="323">
      <pivotArea dataOnly="0" labelOnly="1" outline="0" fieldPosition="0">
        <references count="2">
          <reference field="3" count="1" selected="0">
            <x v="222"/>
          </reference>
          <reference field="4" count="1">
            <x v="275"/>
          </reference>
        </references>
      </pivotArea>
    </format>
    <format dxfId="322">
      <pivotArea dataOnly="0" labelOnly="1" outline="0" fieldPosition="0">
        <references count="2">
          <reference field="3" count="1" selected="0">
            <x v="52"/>
          </reference>
          <reference field="4" count="1">
            <x v="192"/>
          </reference>
        </references>
      </pivotArea>
    </format>
    <format dxfId="321">
      <pivotArea dataOnly="0" labelOnly="1" outline="0" fieldPosition="0">
        <references count="2">
          <reference field="3" count="1" selected="0">
            <x v="228"/>
          </reference>
          <reference field="4" count="1">
            <x v="116"/>
          </reference>
        </references>
      </pivotArea>
    </format>
    <format dxfId="320">
      <pivotArea dataOnly="0" labelOnly="1" outline="0" fieldPosition="0">
        <references count="2">
          <reference field="3" count="1" selected="0">
            <x v="53"/>
          </reference>
          <reference field="4" count="1">
            <x v="158"/>
          </reference>
        </references>
      </pivotArea>
    </format>
    <format dxfId="319">
      <pivotArea dataOnly="0" labelOnly="1" outline="0" fieldPosition="0">
        <references count="2">
          <reference field="3" count="1" selected="0">
            <x v="233"/>
          </reference>
          <reference field="4" count="1">
            <x v="91"/>
          </reference>
        </references>
      </pivotArea>
    </format>
    <format dxfId="318">
      <pivotArea dataOnly="0" labelOnly="1" outline="0" fieldPosition="0">
        <references count="2">
          <reference field="3" count="1" selected="0">
            <x v="54"/>
          </reference>
          <reference field="4" count="1">
            <x v="63"/>
          </reference>
        </references>
      </pivotArea>
    </format>
    <format dxfId="317">
      <pivotArea dataOnly="0" labelOnly="1" outline="0" fieldPosition="0">
        <references count="2">
          <reference field="3" count="1" selected="0">
            <x v="239"/>
          </reference>
          <reference field="4" count="1">
            <x v="49"/>
          </reference>
        </references>
      </pivotArea>
    </format>
    <format dxfId="316">
      <pivotArea dataOnly="0" labelOnly="1" outline="0" fieldPosition="0">
        <references count="2">
          <reference field="3" count="1" selected="0">
            <x v="56"/>
          </reference>
          <reference field="4" count="1">
            <x v="28"/>
          </reference>
        </references>
      </pivotArea>
    </format>
    <format dxfId="315">
      <pivotArea dataOnly="0" labelOnly="1" outline="0" fieldPosition="0">
        <references count="2">
          <reference field="3" count="1" selected="0">
            <x v="245"/>
          </reference>
          <reference field="4" count="1">
            <x v="191"/>
          </reference>
        </references>
      </pivotArea>
    </format>
    <format dxfId="314">
      <pivotArea dataOnly="0" labelOnly="1" outline="0" fieldPosition="0">
        <references count="2">
          <reference field="3" count="1" selected="0">
            <x v="57"/>
          </reference>
          <reference field="4" count="1">
            <x v="250"/>
          </reference>
        </references>
      </pivotArea>
    </format>
    <format dxfId="313">
      <pivotArea dataOnly="0" labelOnly="1" outline="0" fieldPosition="0">
        <references count="2">
          <reference field="3" count="1" selected="0">
            <x v="251"/>
          </reference>
          <reference field="4" count="1">
            <x v="94"/>
          </reference>
        </references>
      </pivotArea>
    </format>
    <format dxfId="312">
      <pivotArea dataOnly="0" labelOnly="1" outline="0" fieldPosition="0">
        <references count="2">
          <reference field="3" count="1" selected="0">
            <x v="58"/>
          </reference>
          <reference field="4" count="1">
            <x v="212"/>
          </reference>
        </references>
      </pivotArea>
    </format>
    <format dxfId="311">
      <pivotArea dataOnly="0" labelOnly="1" outline="0" fieldPosition="0">
        <references count="2">
          <reference field="3" count="1" selected="0">
            <x v="255"/>
          </reference>
          <reference field="4" count="1">
            <x v="391"/>
          </reference>
        </references>
      </pivotArea>
    </format>
    <format dxfId="310">
      <pivotArea dataOnly="0" labelOnly="1" outline="0" fieldPosition="0">
        <references count="2">
          <reference field="3" count="1" selected="0">
            <x v="59"/>
          </reference>
          <reference field="4" count="1">
            <x v="375"/>
          </reference>
        </references>
      </pivotArea>
    </format>
    <format dxfId="309">
      <pivotArea dataOnly="0" labelOnly="1" outline="0" fieldPosition="0">
        <references count="2">
          <reference field="3" count="1" selected="0">
            <x v="259"/>
          </reference>
          <reference field="4" count="1">
            <x v="344"/>
          </reference>
        </references>
      </pivotArea>
    </format>
    <format dxfId="308">
      <pivotArea dataOnly="0" labelOnly="1" outline="0" fieldPosition="0">
        <references count="2">
          <reference field="3" count="1" selected="0">
            <x v="62"/>
          </reference>
          <reference field="4" count="1">
            <x v="211"/>
          </reference>
        </references>
      </pivotArea>
    </format>
    <format dxfId="307">
      <pivotArea dataOnly="0" labelOnly="1" outline="0" fieldPosition="0">
        <references count="2">
          <reference field="3" count="1" selected="0">
            <x v="263"/>
          </reference>
          <reference field="4" count="1">
            <x v="54"/>
          </reference>
        </references>
      </pivotArea>
    </format>
    <format dxfId="306">
      <pivotArea dataOnly="0" labelOnly="1" outline="0" fieldPosition="0">
        <references count="2">
          <reference field="3" count="1" selected="0">
            <x v="63"/>
          </reference>
          <reference field="4" count="1">
            <x v="325"/>
          </reference>
        </references>
      </pivotArea>
    </format>
    <format dxfId="305">
      <pivotArea dataOnly="0" labelOnly="1" outline="0" fieldPosition="0">
        <references count="2">
          <reference field="3" count="1" selected="0">
            <x v="267"/>
          </reference>
          <reference field="4" count="1">
            <x v="214"/>
          </reference>
        </references>
      </pivotArea>
    </format>
    <format dxfId="304">
      <pivotArea dataOnly="0" labelOnly="1" outline="0" fieldPosition="0">
        <references count="2">
          <reference field="3" count="1" selected="0">
            <x v="64"/>
          </reference>
          <reference field="4" count="1">
            <x v="99"/>
          </reference>
        </references>
      </pivotArea>
    </format>
    <format dxfId="303">
      <pivotArea dataOnly="0" labelOnly="1" outline="0" fieldPosition="0">
        <references count="2">
          <reference field="3" count="1" selected="0">
            <x v="271"/>
          </reference>
          <reference field="4" count="1">
            <x v="292"/>
          </reference>
        </references>
      </pivotArea>
    </format>
    <format dxfId="302">
      <pivotArea dataOnly="0" labelOnly="1" outline="0" fieldPosition="0">
        <references count="2">
          <reference field="3" count="1" selected="0">
            <x v="65"/>
          </reference>
          <reference field="4" count="1">
            <x v="332"/>
          </reference>
        </references>
      </pivotArea>
    </format>
    <format dxfId="301">
      <pivotArea dataOnly="0" labelOnly="1" outline="0" fieldPosition="0">
        <references count="2">
          <reference field="3" count="1" selected="0">
            <x v="275"/>
          </reference>
          <reference field="4" count="1">
            <x v="412"/>
          </reference>
        </references>
      </pivotArea>
    </format>
    <format dxfId="300">
      <pivotArea dataOnly="0" labelOnly="1" outline="0" fieldPosition="0">
        <references count="2">
          <reference field="3" count="1" selected="0">
            <x v="66"/>
          </reference>
          <reference field="4" count="1">
            <x v="163"/>
          </reference>
        </references>
      </pivotArea>
    </format>
    <format dxfId="299">
      <pivotArea dataOnly="0" labelOnly="1" outline="0" fieldPosition="0">
        <references count="2">
          <reference field="3" count="1" selected="0">
            <x v="279"/>
          </reference>
          <reference field="4" count="1">
            <x v="148"/>
          </reference>
        </references>
      </pivotArea>
    </format>
    <format dxfId="298">
      <pivotArea dataOnly="0" labelOnly="1" outline="0" fieldPosition="0">
        <references count="2">
          <reference field="3" count="1" selected="0">
            <x v="67"/>
          </reference>
          <reference field="4" count="1">
            <x v="105"/>
          </reference>
        </references>
      </pivotArea>
    </format>
    <format dxfId="297">
      <pivotArea dataOnly="0" labelOnly="1" outline="0" fieldPosition="0">
        <references count="2">
          <reference field="3" count="1" selected="0">
            <x v="283"/>
          </reference>
          <reference field="4" count="1">
            <x v="141"/>
          </reference>
        </references>
      </pivotArea>
    </format>
    <format dxfId="296">
      <pivotArea dataOnly="0" labelOnly="1" outline="0" fieldPosition="0">
        <references count="2">
          <reference field="3" count="1" selected="0">
            <x v="69"/>
          </reference>
          <reference field="4" count="1">
            <x v="228"/>
          </reference>
        </references>
      </pivotArea>
    </format>
    <format dxfId="295">
      <pivotArea dataOnly="0" labelOnly="1" outline="0" fieldPosition="0">
        <references count="2">
          <reference field="3" count="1" selected="0">
            <x v="287"/>
          </reference>
          <reference field="4" count="1">
            <x v="86"/>
          </reference>
        </references>
      </pivotArea>
    </format>
    <format dxfId="294">
      <pivotArea dataOnly="0" labelOnly="1" outline="0" fieldPosition="0">
        <references count="2">
          <reference field="3" count="1" selected="0">
            <x v="70"/>
          </reference>
          <reference field="4" count="1">
            <x v="310"/>
          </reference>
        </references>
      </pivotArea>
    </format>
    <format dxfId="293">
      <pivotArea dataOnly="0" labelOnly="1" outline="0" fieldPosition="0">
        <references count="2">
          <reference field="3" count="1" selected="0">
            <x v="291"/>
          </reference>
          <reference field="4" count="1">
            <x v="370"/>
          </reference>
        </references>
      </pivotArea>
    </format>
    <format dxfId="292">
      <pivotArea dataOnly="0" labelOnly="1" outline="0" fieldPosition="0">
        <references count="2">
          <reference field="3" count="1" selected="0">
            <x v="71"/>
          </reference>
          <reference field="4" count="1">
            <x v="311"/>
          </reference>
        </references>
      </pivotArea>
    </format>
    <format dxfId="291">
      <pivotArea dataOnly="0" labelOnly="1" outline="0" fieldPosition="0">
        <references count="2">
          <reference field="3" count="1" selected="0">
            <x v="296"/>
          </reference>
          <reference field="4" count="1">
            <x v="265"/>
          </reference>
        </references>
      </pivotArea>
    </format>
    <format dxfId="290">
      <pivotArea dataOnly="0" labelOnly="1" outline="0" fieldPosition="0">
        <references count="2">
          <reference field="3" count="1" selected="0">
            <x v="72"/>
          </reference>
          <reference field="4" count="1">
            <x v="6"/>
          </reference>
        </references>
      </pivotArea>
    </format>
    <format dxfId="289">
      <pivotArea dataOnly="0" labelOnly="1" outline="0" fieldPosition="0">
        <references count="2">
          <reference field="3" count="1" selected="0">
            <x v="300"/>
          </reference>
          <reference field="4" count="1">
            <x v="244"/>
          </reference>
        </references>
      </pivotArea>
    </format>
    <format dxfId="288">
      <pivotArea dataOnly="0" labelOnly="1" outline="0" fieldPosition="0">
        <references count="2">
          <reference field="3" count="1" selected="0">
            <x v="73"/>
          </reference>
          <reference field="4" count="1">
            <x v="7"/>
          </reference>
        </references>
      </pivotArea>
    </format>
    <format dxfId="287">
      <pivotArea dataOnly="0" labelOnly="1" outline="0" fieldPosition="0">
        <references count="2">
          <reference field="3" count="1" selected="0">
            <x v="304"/>
          </reference>
          <reference field="4" count="1">
            <x v="114"/>
          </reference>
        </references>
      </pivotArea>
    </format>
    <format dxfId="286">
      <pivotArea dataOnly="0" labelOnly="1" outline="0" fieldPosition="0">
        <references count="2">
          <reference field="3" count="1" selected="0">
            <x v="74"/>
          </reference>
          <reference field="4" count="1">
            <x v="19"/>
          </reference>
        </references>
      </pivotArea>
    </format>
    <format dxfId="285">
      <pivotArea dataOnly="0" labelOnly="1" outline="0" fieldPosition="0">
        <references count="2">
          <reference field="3" count="1" selected="0">
            <x v="309"/>
          </reference>
          <reference field="4" count="1">
            <x v="90"/>
          </reference>
        </references>
      </pivotArea>
    </format>
    <format dxfId="284">
      <pivotArea dataOnly="0" labelOnly="1" outline="0" fieldPosition="0">
        <references count="2">
          <reference field="3" count="1" selected="0">
            <x v="75"/>
          </reference>
          <reference field="4" count="1">
            <x v="287"/>
          </reference>
        </references>
      </pivotArea>
    </format>
    <format dxfId="283">
      <pivotArea dataOnly="0" labelOnly="1" outline="0" fieldPosition="0">
        <references count="2">
          <reference field="3" count="1" selected="0">
            <x v="313"/>
          </reference>
          <reference field="4" count="1">
            <x v="136"/>
          </reference>
        </references>
      </pivotArea>
    </format>
    <format dxfId="282">
      <pivotArea dataOnly="0" labelOnly="1" outline="0" fieldPosition="0">
        <references count="2">
          <reference field="3" count="1" selected="0">
            <x v="76"/>
          </reference>
          <reference field="4" count="1">
            <x v="222"/>
          </reference>
        </references>
      </pivotArea>
    </format>
    <format dxfId="281">
      <pivotArea dataOnly="0" labelOnly="1" outline="0" fieldPosition="0">
        <references count="2">
          <reference field="3" count="1" selected="0">
            <x v="317"/>
          </reference>
          <reference field="4" count="1">
            <x v="0"/>
          </reference>
        </references>
      </pivotArea>
    </format>
    <format dxfId="280">
      <pivotArea dataOnly="0" labelOnly="1" outline="0" fieldPosition="0">
        <references count="2">
          <reference field="3" count="1" selected="0">
            <x v="77"/>
          </reference>
          <reference field="4" count="1">
            <x v="135"/>
          </reference>
        </references>
      </pivotArea>
    </format>
    <format dxfId="279">
      <pivotArea dataOnly="0" labelOnly="1" outline="0" fieldPosition="0">
        <references count="2">
          <reference field="3" count="1" selected="0">
            <x v="325"/>
          </reference>
          <reference field="4" count="1">
            <x v="77"/>
          </reference>
        </references>
      </pivotArea>
    </format>
    <format dxfId="278">
      <pivotArea dataOnly="0" labelOnly="1" outline="0" fieldPosition="0">
        <references count="2">
          <reference field="3" count="1" selected="0">
            <x v="79"/>
          </reference>
          <reference field="4" count="1">
            <x v="167"/>
          </reference>
        </references>
      </pivotArea>
    </format>
    <format dxfId="277">
      <pivotArea dataOnly="0" labelOnly="1" outline="0" fieldPosition="0">
        <references count="2">
          <reference field="3" count="1" selected="0">
            <x v="330"/>
          </reference>
          <reference field="4" count="1">
            <x v="297"/>
          </reference>
        </references>
      </pivotArea>
    </format>
    <format dxfId="276">
      <pivotArea dataOnly="0" labelOnly="1" outline="0" fieldPosition="0">
        <references count="2">
          <reference field="3" count="1" selected="0">
            <x v="80"/>
          </reference>
          <reference field="4" count="1">
            <x v="168"/>
          </reference>
        </references>
      </pivotArea>
    </format>
    <format dxfId="275">
      <pivotArea dataOnly="0" labelOnly="1" outline="0" fieldPosition="0">
        <references count="2">
          <reference field="3" count="1" selected="0">
            <x v="334"/>
          </reference>
          <reference field="4" count="1">
            <x v="361"/>
          </reference>
        </references>
      </pivotArea>
    </format>
    <format dxfId="274">
      <pivotArea dataOnly="0" labelOnly="1" outline="0" fieldPosition="0">
        <references count="2">
          <reference field="3" count="1" selected="0">
            <x v="82"/>
          </reference>
          <reference field="4" count="1">
            <x v="256"/>
          </reference>
        </references>
      </pivotArea>
    </format>
    <format dxfId="273">
      <pivotArea dataOnly="0" labelOnly="1" outline="0" fieldPosition="0">
        <references count="2">
          <reference field="3" count="1" selected="0">
            <x v="338"/>
          </reference>
          <reference field="4" count="1">
            <x v="198"/>
          </reference>
        </references>
      </pivotArea>
    </format>
    <format dxfId="272">
      <pivotArea dataOnly="0" labelOnly="1" outline="0" fieldPosition="0">
        <references count="2">
          <reference field="3" count="1" selected="0">
            <x v="83"/>
          </reference>
          <reference field="4" count="1">
            <x v="257"/>
          </reference>
        </references>
      </pivotArea>
    </format>
    <format dxfId="271">
      <pivotArea dataOnly="0" labelOnly="1" outline="0" fieldPosition="0">
        <references count="2">
          <reference field="3" count="1" selected="0">
            <x v="342"/>
          </reference>
          <reference field="4" count="1">
            <x v="193"/>
          </reference>
        </references>
      </pivotArea>
    </format>
    <format dxfId="270">
      <pivotArea dataOnly="0" labelOnly="1" outline="0" fieldPosition="0">
        <references count="2">
          <reference field="3" count="1" selected="0">
            <x v="84"/>
          </reference>
          <reference field="4" count="1">
            <x v="322"/>
          </reference>
        </references>
      </pivotArea>
    </format>
    <format dxfId="269">
      <pivotArea dataOnly="0" labelOnly="1" outline="0" fieldPosition="0">
        <references count="2">
          <reference field="3" count="1" selected="0">
            <x v="346"/>
          </reference>
          <reference field="4" count="1">
            <x v="235"/>
          </reference>
        </references>
      </pivotArea>
    </format>
    <format dxfId="268">
      <pivotArea dataOnly="0" labelOnly="1" outline="0" fieldPosition="0">
        <references count="2">
          <reference field="3" count="1" selected="0">
            <x v="85"/>
          </reference>
          <reference field="4" count="1">
            <x v="110"/>
          </reference>
        </references>
      </pivotArea>
    </format>
    <format dxfId="267">
      <pivotArea dataOnly="0" labelOnly="1" outline="0" fieldPosition="0">
        <references count="2">
          <reference field="3" count="1" selected="0">
            <x v="351"/>
          </reference>
          <reference field="4" count="1">
            <x v="206"/>
          </reference>
        </references>
      </pivotArea>
    </format>
    <format dxfId="266">
      <pivotArea dataOnly="0" labelOnly="1" outline="0" fieldPosition="0">
        <references count="2">
          <reference field="3" count="1" selected="0">
            <x v="86"/>
          </reference>
          <reference field="4" count="1">
            <x v="111"/>
          </reference>
        </references>
      </pivotArea>
    </format>
    <format dxfId="265">
      <pivotArea dataOnly="0" labelOnly="1" outline="0" fieldPosition="0">
        <references count="2">
          <reference field="3" count="1" selected="0">
            <x v="355"/>
          </reference>
          <reference field="4" count="1">
            <x v="230"/>
          </reference>
        </references>
      </pivotArea>
    </format>
    <format dxfId="264">
      <pivotArea dataOnly="0" labelOnly="1" outline="0" fieldPosition="0">
        <references count="2">
          <reference field="3" count="1" selected="0">
            <x v="88"/>
          </reference>
          <reference field="4" count="1">
            <x v="406"/>
          </reference>
        </references>
      </pivotArea>
    </format>
    <format dxfId="263">
      <pivotArea dataOnly="0" labelOnly="1" outline="0" fieldPosition="0">
        <references count="2">
          <reference field="3" count="1" selected="0">
            <x v="359"/>
          </reference>
          <reference field="4" count="1">
            <x v="220"/>
          </reference>
        </references>
      </pivotArea>
    </format>
    <format dxfId="262">
      <pivotArea dataOnly="0" labelOnly="1" outline="0" fieldPosition="0">
        <references count="2">
          <reference field="3" count="1" selected="0">
            <x v="90"/>
          </reference>
          <reference field="4" count="1">
            <x v="132"/>
          </reference>
        </references>
      </pivotArea>
    </format>
    <format dxfId="261">
      <pivotArea dataOnly="0" labelOnly="1" outline="0" fieldPosition="0">
        <references count="2">
          <reference field="3" count="1" selected="0">
            <x v="363"/>
          </reference>
          <reference field="4" count="1">
            <x v="50"/>
          </reference>
        </references>
      </pivotArea>
    </format>
    <format dxfId="260">
      <pivotArea dataOnly="0" labelOnly="1" outline="0" fieldPosition="0">
        <references count="2">
          <reference field="3" count="1" selected="0">
            <x v="91"/>
          </reference>
          <reference field="4" count="1">
            <x v="365"/>
          </reference>
        </references>
      </pivotArea>
    </format>
    <format dxfId="259">
      <pivotArea dataOnly="0" labelOnly="1" outline="0" fieldPosition="0">
        <references count="2">
          <reference field="3" count="1" selected="0">
            <x v="367"/>
          </reference>
          <reference field="4" count="1">
            <x v="337"/>
          </reference>
        </references>
      </pivotArea>
    </format>
    <format dxfId="258">
      <pivotArea dataOnly="0" labelOnly="1" outline="0" fieldPosition="0">
        <references count="2">
          <reference field="3" count="1" selected="0">
            <x v="92"/>
          </reference>
          <reference field="4" count="1">
            <x v="207"/>
          </reference>
        </references>
      </pivotArea>
    </format>
    <format dxfId="257">
      <pivotArea dataOnly="0" labelOnly="1" outline="0" fieldPosition="0">
        <references count="2">
          <reference field="3" count="1" selected="0">
            <x v="371"/>
          </reference>
          <reference field="4" count="1">
            <x v="394"/>
          </reference>
        </references>
      </pivotArea>
    </format>
    <format dxfId="256">
      <pivotArea dataOnly="0" labelOnly="1" outline="0" fieldPosition="0">
        <references count="2">
          <reference field="3" count="1" selected="0">
            <x v="93"/>
          </reference>
          <reference field="4" count="1">
            <x v="137"/>
          </reference>
        </references>
      </pivotArea>
    </format>
    <format dxfId="255">
      <pivotArea dataOnly="0" labelOnly="1" outline="0" fieldPosition="0">
        <references count="2">
          <reference field="3" count="1" selected="0">
            <x v="375"/>
          </reference>
          <reference field="4" count="1">
            <x v="106"/>
          </reference>
        </references>
      </pivotArea>
    </format>
    <format dxfId="254">
      <pivotArea dataOnly="0" labelOnly="1" outline="0" fieldPosition="0">
        <references count="2">
          <reference field="3" count="1" selected="0">
            <x v="94"/>
          </reference>
          <reference field="4" count="1">
            <x v="87"/>
          </reference>
        </references>
      </pivotArea>
    </format>
    <format dxfId="253">
      <pivotArea dataOnly="0" labelOnly="1" outline="0" fieldPosition="0">
        <references count="2">
          <reference field="3" count="1" selected="0">
            <x v="380"/>
          </reference>
          <reference field="4" count="1">
            <x v="70"/>
          </reference>
        </references>
      </pivotArea>
    </format>
    <format dxfId="252">
      <pivotArea dataOnly="0" labelOnly="1" outline="0" fieldPosition="0">
        <references count="2">
          <reference field="3" count="1" selected="0">
            <x v="95"/>
          </reference>
          <reference field="4" count="1">
            <x v="88"/>
          </reference>
        </references>
      </pivotArea>
    </format>
    <format dxfId="251">
      <pivotArea dataOnly="0" labelOnly="1" outline="0" fieldPosition="0">
        <references count="2">
          <reference field="3" count="1" selected="0">
            <x v="385"/>
          </reference>
          <reference field="4" count="1">
            <x v="185"/>
          </reference>
        </references>
      </pivotArea>
    </format>
    <format dxfId="250">
      <pivotArea dataOnly="0" labelOnly="1" outline="0" fieldPosition="0">
        <references count="2">
          <reference field="3" count="1" selected="0">
            <x v="96"/>
          </reference>
          <reference field="4" count="1">
            <x v="96"/>
          </reference>
        </references>
      </pivotArea>
    </format>
    <format dxfId="249">
      <pivotArea dataOnly="0" labelOnly="1" outline="0" fieldPosition="0">
        <references count="2">
          <reference field="3" count="1" selected="0">
            <x v="393"/>
          </reference>
          <reference field="4" count="1">
            <x v="393"/>
          </reference>
        </references>
      </pivotArea>
    </format>
    <format dxfId="248">
      <pivotArea dataOnly="0" labelOnly="1" outline="0" fieldPosition="0">
        <references count="2">
          <reference field="3" count="1" selected="0">
            <x v="97"/>
          </reference>
          <reference field="4" count="1">
            <x v="66"/>
          </reference>
        </references>
      </pivotArea>
    </format>
    <format dxfId="247">
      <pivotArea dataOnly="0" labelOnly="1" outline="0" fieldPosition="0">
        <references count="2">
          <reference field="3" count="1" selected="0">
            <x v="398"/>
          </reference>
          <reference field="4" count="1">
            <x v="343"/>
          </reference>
        </references>
      </pivotArea>
    </format>
    <format dxfId="246">
      <pivotArea dataOnly="0" labelOnly="1" outline="0" fieldPosition="0">
        <references count="2">
          <reference field="3" count="1" selected="0">
            <x v="99"/>
          </reference>
          <reference field="4" count="1">
            <x v="209"/>
          </reference>
        </references>
      </pivotArea>
    </format>
    <format dxfId="245">
      <pivotArea dataOnly="0" labelOnly="1" outline="0" fieldPosition="0">
        <references count="2">
          <reference field="3" count="1" selected="0">
            <x v="403"/>
          </reference>
          <reference field="4" count="1">
            <x v="264"/>
          </reference>
        </references>
      </pivotArea>
    </format>
    <format dxfId="244">
      <pivotArea dataOnly="0" labelOnly="1" outline="0" fieldPosition="0">
        <references count="2">
          <reference field="3" count="1" selected="0">
            <x v="100"/>
          </reference>
          <reference field="4" count="1">
            <x v="347"/>
          </reference>
        </references>
      </pivotArea>
    </format>
    <format dxfId="243">
      <pivotArea dataOnly="0" labelOnly="1" outline="0" fieldPosition="0">
        <references count="2">
          <reference field="3" count="1" selected="0">
            <x v="407"/>
          </reference>
          <reference field="4" count="1">
            <x v="324"/>
          </reference>
        </references>
      </pivotArea>
    </format>
    <format dxfId="242">
      <pivotArea dataOnly="0" labelOnly="1" outline="0" fieldPosition="0">
        <references count="2">
          <reference field="3" count="1" selected="0">
            <x v="102"/>
          </reference>
          <reference field="4" count="1">
            <x v="348"/>
          </reference>
        </references>
      </pivotArea>
    </format>
    <format dxfId="241">
      <pivotArea dataOnly="0" labelOnly="1" outline="0" fieldPosition="0">
        <references count="2">
          <reference field="3" count="1" selected="0">
            <x v="204"/>
          </reference>
          <reference field="4" count="1">
            <x v="252"/>
          </reference>
        </references>
      </pivotArea>
    </format>
    <format dxfId="240">
      <pivotArea dataOnly="0" labelOnly="1" outline="0" fieldPosition="0">
        <references count="2">
          <reference field="3" count="1" selected="0">
            <x v="103"/>
          </reference>
          <reference field="4" count="1">
            <x v="34"/>
          </reference>
        </references>
      </pivotArea>
    </format>
    <format dxfId="239">
      <pivotArea dataOnly="0" labelOnly="1" outline="0" fieldPosition="0">
        <references count="2">
          <reference field="3" count="1" selected="0">
            <x v="206"/>
          </reference>
          <reference field="4" count="1">
            <x v="233"/>
          </reference>
        </references>
      </pivotArea>
    </format>
    <format dxfId="238">
      <pivotArea dataOnly="0" labelOnly="1" outline="0" fieldPosition="0">
        <references count="2">
          <reference field="3" count="1" selected="0">
            <x v="104"/>
          </reference>
          <reference field="4" count="1">
            <x v="35"/>
          </reference>
        </references>
      </pivotArea>
    </format>
    <format dxfId="237">
      <pivotArea dataOnly="0" labelOnly="1" outline="0" fieldPosition="0">
        <references count="2">
          <reference field="3" count="1" selected="0">
            <x v="208"/>
          </reference>
          <reference field="4" count="1">
            <x v="42"/>
          </reference>
        </references>
      </pivotArea>
    </format>
    <format dxfId="236">
      <pivotArea dataOnly="0" labelOnly="1" outline="0" fieldPosition="0">
        <references count="2">
          <reference field="3" count="1" selected="0">
            <x v="105"/>
          </reference>
          <reference field="4" count="1">
            <x v="398"/>
          </reference>
        </references>
      </pivotArea>
    </format>
    <format dxfId="235">
      <pivotArea dataOnly="0" labelOnly="1" outline="0" fieldPosition="0">
        <references count="2">
          <reference field="3" count="1" selected="0">
            <x v="210"/>
          </reference>
          <reference field="4" count="1">
            <x v="112"/>
          </reference>
        </references>
      </pivotArea>
    </format>
    <format dxfId="234">
      <pivotArea dataOnly="0" labelOnly="1" outline="0" fieldPosition="0">
        <references count="2">
          <reference field="3" count="1" selected="0">
            <x v="106"/>
          </reference>
          <reference field="4" count="1">
            <x v="399"/>
          </reference>
        </references>
      </pivotArea>
    </format>
    <format dxfId="233">
      <pivotArea dataOnly="0" labelOnly="1" outline="0" fieldPosition="0">
        <references count="2">
          <reference field="3" count="1" selected="0">
            <x v="213"/>
          </reference>
          <reference field="4" count="1">
            <x v="83"/>
          </reference>
        </references>
      </pivotArea>
    </format>
    <format dxfId="232">
      <pivotArea dataOnly="0" labelOnly="1" outline="0" fieldPosition="0">
        <references count="2">
          <reference field="3" count="1" selected="0">
            <x v="108"/>
          </reference>
          <reference field="4" count="1">
            <x v="241"/>
          </reference>
        </references>
      </pivotArea>
    </format>
    <format dxfId="231">
      <pivotArea dataOnly="0" labelOnly="1" outline="0" fieldPosition="0">
        <references count="2">
          <reference field="3" count="1" selected="0">
            <x v="215"/>
          </reference>
          <reference field="4" count="1">
            <x v="333"/>
          </reference>
        </references>
      </pivotArea>
    </format>
    <format dxfId="230">
      <pivotArea dataOnly="0" labelOnly="1" outline="0" fieldPosition="0">
        <references count="2">
          <reference field="3" count="1" selected="0">
            <x v="109"/>
          </reference>
          <reference field="4" count="1">
            <x v="268"/>
          </reference>
        </references>
      </pivotArea>
    </format>
    <format dxfId="229">
      <pivotArea dataOnly="0" labelOnly="1" outline="0" fieldPosition="0">
        <references count="2">
          <reference field="3" count="1" selected="0">
            <x v="217"/>
          </reference>
          <reference field="4" count="1">
            <x v="320"/>
          </reference>
        </references>
      </pivotArea>
    </format>
    <format dxfId="228">
      <pivotArea dataOnly="0" labelOnly="1" outline="0" fieldPosition="0">
        <references count="2">
          <reference field="3" count="1" selected="0">
            <x v="110"/>
          </reference>
          <reference field="4" count="1">
            <x v="240"/>
          </reference>
        </references>
      </pivotArea>
    </format>
    <format dxfId="227">
      <pivotArea dataOnly="0" labelOnly="1" outline="0" fieldPosition="0">
        <references count="2">
          <reference field="3" count="1" selected="0">
            <x v="219"/>
          </reference>
          <reference field="4" count="1">
            <x v="246"/>
          </reference>
        </references>
      </pivotArea>
    </format>
    <format dxfId="226">
      <pivotArea dataOnly="0" labelOnly="1" outline="0" fieldPosition="0">
        <references count="2">
          <reference field="3" count="1" selected="0">
            <x v="111"/>
          </reference>
          <reference field="4" count="1">
            <x v="239"/>
          </reference>
        </references>
      </pivotArea>
    </format>
    <format dxfId="225">
      <pivotArea dataOnly="0" labelOnly="1" outline="0" fieldPosition="0">
        <references count="2">
          <reference field="3" count="1" selected="0">
            <x v="221"/>
          </reference>
          <reference field="4" count="1">
            <x v="229"/>
          </reference>
        </references>
      </pivotArea>
    </format>
    <format dxfId="224">
      <pivotArea dataOnly="0" labelOnly="1" outline="0" fieldPosition="0">
        <references count="2">
          <reference field="3" count="1" selected="0">
            <x v="112"/>
          </reference>
          <reference field="4" count="1">
            <x v="46"/>
          </reference>
        </references>
      </pivotArea>
    </format>
    <format dxfId="223">
      <pivotArea dataOnly="0" labelOnly="1" outline="0" fieldPosition="0">
        <references count="2">
          <reference field="3" count="1" selected="0">
            <x v="223"/>
          </reference>
          <reference field="4" count="1">
            <x v="154"/>
          </reference>
        </references>
      </pivotArea>
    </format>
    <format dxfId="222">
      <pivotArea dataOnly="0" labelOnly="1" outline="0" fieldPosition="0">
        <references count="2">
          <reference field="3" count="1" selected="0">
            <x v="113"/>
          </reference>
          <reference field="4" count="1">
            <x v="47"/>
          </reference>
        </references>
      </pivotArea>
    </format>
    <format dxfId="221">
      <pivotArea dataOnly="0" labelOnly="1" outline="0" fieldPosition="0">
        <references count="2">
          <reference field="3" count="1" selected="0">
            <x v="227"/>
          </reference>
          <reference field="4" count="1">
            <x v="407"/>
          </reference>
        </references>
      </pivotArea>
    </format>
    <format dxfId="220">
      <pivotArea dataOnly="0" labelOnly="1" outline="0" fieldPosition="0">
        <references count="2">
          <reference field="3" count="1" selected="0">
            <x v="114"/>
          </reference>
          <reference field="4" count="1">
            <x v="404"/>
          </reference>
        </references>
      </pivotArea>
    </format>
    <format dxfId="219">
      <pivotArea dataOnly="0" labelOnly="1" outline="0" fieldPosition="0">
        <references count="2">
          <reference field="3" count="1" selected="0">
            <x v="229"/>
          </reference>
          <reference field="4" count="1">
            <x v="327"/>
          </reference>
        </references>
      </pivotArea>
    </format>
    <format dxfId="218">
      <pivotArea dataOnly="0" labelOnly="1" outline="0" fieldPosition="0">
        <references count="2">
          <reference field="3" count="1" selected="0">
            <x v="115"/>
          </reference>
          <reference field="4" count="1">
            <x v="405"/>
          </reference>
        </references>
      </pivotArea>
    </format>
    <format dxfId="217">
      <pivotArea dataOnly="0" labelOnly="1" outline="0" fieldPosition="0">
        <references count="2">
          <reference field="3" count="1" selected="0">
            <x v="231"/>
          </reference>
          <reference field="4" count="1">
            <x v="402"/>
          </reference>
        </references>
      </pivotArea>
    </format>
    <format dxfId="216">
      <pivotArea dataOnly="0" labelOnly="1" outline="0" fieldPosition="0">
        <references count="2">
          <reference field="3" count="1" selected="0">
            <x v="116"/>
          </reference>
          <reference field="4" count="1">
            <x v="353"/>
          </reference>
        </references>
      </pivotArea>
    </format>
    <format dxfId="215">
      <pivotArea dataOnly="0" labelOnly="1" outline="0" fieldPosition="0">
        <references count="2">
          <reference field="3" count="1" selected="0">
            <x v="234"/>
          </reference>
          <reference field="4" count="1">
            <x v="92"/>
          </reference>
        </references>
      </pivotArea>
    </format>
    <format dxfId="214">
      <pivotArea dataOnly="0" labelOnly="1" outline="0" fieldPosition="0">
        <references count="2">
          <reference field="3" count="1" selected="0">
            <x v="118"/>
          </reference>
          <reference field="4" count="1">
            <x v="372"/>
          </reference>
        </references>
      </pivotArea>
    </format>
    <format dxfId="213">
      <pivotArea dataOnly="0" labelOnly="1" outline="0" fieldPosition="0">
        <references count="2">
          <reference field="3" count="1" selected="0">
            <x v="236"/>
          </reference>
          <reference field="4" count="1">
            <x v="388"/>
          </reference>
        </references>
      </pivotArea>
    </format>
    <format dxfId="212">
      <pivotArea dataOnly="0" labelOnly="1" outline="0" fieldPosition="0">
        <references count="2">
          <reference field="3" count="1" selected="0">
            <x v="119"/>
          </reference>
          <reference field="4" count="1">
            <x v="373"/>
          </reference>
        </references>
      </pivotArea>
    </format>
    <format dxfId="211">
      <pivotArea dataOnly="0" labelOnly="1" outline="0" fieldPosition="0">
        <references count="2">
          <reference field="3" count="1" selected="0">
            <x v="240"/>
          </reference>
          <reference field="4" count="1">
            <x v="294"/>
          </reference>
        </references>
      </pivotArea>
    </format>
    <format dxfId="210">
      <pivotArea dataOnly="0" labelOnly="1" outline="0" fieldPosition="0">
        <references count="2">
          <reference field="3" count="1" selected="0">
            <x v="120"/>
          </reference>
          <reference field="4" count="1">
            <x v="276"/>
          </reference>
        </references>
      </pivotArea>
    </format>
    <format dxfId="209">
      <pivotArea dataOnly="0" labelOnly="1" outline="0" fieldPosition="0">
        <references count="2">
          <reference field="3" count="1" selected="0">
            <x v="243"/>
          </reference>
          <reference field="4" count="1">
            <x v="295"/>
          </reference>
        </references>
      </pivotArea>
    </format>
    <format dxfId="208">
      <pivotArea dataOnly="0" labelOnly="1" outline="0" fieldPosition="0">
        <references count="2">
          <reference field="3" count="1" selected="0">
            <x v="121"/>
          </reference>
          <reference field="4" count="1">
            <x v="254"/>
          </reference>
        </references>
      </pivotArea>
    </format>
    <format dxfId="207">
      <pivotArea dataOnly="0" labelOnly="1" outline="0" fieldPosition="0">
        <references count="2">
          <reference field="3" count="1" selected="0">
            <x v="246"/>
          </reference>
          <reference field="4" count="1">
            <x v="157"/>
          </reference>
        </references>
      </pivotArea>
    </format>
    <format dxfId="206">
      <pivotArea dataOnly="0" labelOnly="1" outline="0" fieldPosition="0">
        <references count="2">
          <reference field="3" count="1" selected="0">
            <x v="122"/>
          </reference>
          <reference field="4" count="1">
            <x v="153"/>
          </reference>
        </references>
      </pivotArea>
    </format>
    <format dxfId="205">
      <pivotArea dataOnly="0" labelOnly="1" outline="0" fieldPosition="0">
        <references count="2">
          <reference field="3" count="1" selected="0">
            <x v="250"/>
          </reference>
          <reference field="4" count="1">
            <x v="369"/>
          </reference>
        </references>
      </pivotArea>
    </format>
    <format dxfId="204">
      <pivotArea dataOnly="0" labelOnly="1" outline="0" fieldPosition="0">
        <references count="2">
          <reference field="3" count="1" selected="0">
            <x v="123"/>
          </reference>
          <reference field="4" count="1">
            <x v="8"/>
          </reference>
        </references>
      </pivotArea>
    </format>
    <format dxfId="203">
      <pivotArea dataOnly="0" labelOnly="1" outline="0" fieldPosition="0">
        <references count="2">
          <reference field="3" count="1" selected="0">
            <x v="252"/>
          </reference>
          <reference field="4" count="1">
            <x v="357"/>
          </reference>
        </references>
      </pivotArea>
    </format>
    <format dxfId="202">
      <pivotArea dataOnly="0" labelOnly="1" outline="0" fieldPosition="0">
        <references count="2">
          <reference field="3" count="1" selected="0">
            <x v="124"/>
          </reference>
          <reference field="4" count="1">
            <x v="218"/>
          </reference>
        </references>
      </pivotArea>
    </format>
    <format dxfId="201">
      <pivotArea dataOnly="0" labelOnly="1" outline="0" fieldPosition="0">
        <references count="2">
          <reference field="3" count="1" selected="0">
            <x v="254"/>
          </reference>
          <reference field="4" count="1">
            <x v="174"/>
          </reference>
        </references>
      </pivotArea>
    </format>
    <format dxfId="200">
      <pivotArea dataOnly="0" labelOnly="1" outline="0" fieldPosition="0">
        <references count="2">
          <reference field="3" count="1" selected="0">
            <x v="125"/>
          </reference>
          <reference field="4" count="1">
            <x v="24"/>
          </reference>
        </references>
      </pivotArea>
    </format>
    <format dxfId="199">
      <pivotArea dataOnly="0" labelOnly="1" outline="0" fieldPosition="0">
        <references count="2">
          <reference field="3" count="1" selected="0">
            <x v="256"/>
          </reference>
          <reference field="4" count="1">
            <x v="103"/>
          </reference>
        </references>
      </pivotArea>
    </format>
    <format dxfId="198">
      <pivotArea dataOnly="0" labelOnly="1" outline="0" fieldPosition="0">
        <references count="2">
          <reference field="3" count="1" selected="0">
            <x v="126"/>
          </reference>
          <reference field="4" count="1">
            <x v="25"/>
          </reference>
        </references>
      </pivotArea>
    </format>
    <format dxfId="197">
      <pivotArea dataOnly="0" labelOnly="1" outline="0" fieldPosition="0">
        <references count="2">
          <reference field="3" count="1" selected="0">
            <x v="258"/>
          </reference>
          <reference field="4" count="1">
            <x v="139"/>
          </reference>
        </references>
      </pivotArea>
    </format>
    <format dxfId="196">
      <pivotArea dataOnly="0" labelOnly="1" outline="0" fieldPosition="0">
        <references count="2">
          <reference field="3" count="1" selected="0">
            <x v="128"/>
          </reference>
          <reference field="4" count="1">
            <x v="395"/>
          </reference>
        </references>
      </pivotArea>
    </format>
    <format dxfId="195">
      <pivotArea dataOnly="0" labelOnly="1" outline="0" fieldPosition="0">
        <references count="2">
          <reference field="3" count="1" selected="0">
            <x v="260"/>
          </reference>
          <reference field="4" count="1">
            <x v="345"/>
          </reference>
        </references>
      </pivotArea>
    </format>
    <format dxfId="194">
      <pivotArea dataOnly="0" labelOnly="1" outline="0" fieldPosition="0">
        <references count="2">
          <reference field="3" count="1" selected="0">
            <x v="129"/>
          </reference>
          <reference field="4" count="1">
            <x v="5"/>
          </reference>
        </references>
      </pivotArea>
    </format>
    <format dxfId="193">
      <pivotArea dataOnly="0" labelOnly="1" outline="0" fieldPosition="0">
        <references count="2">
          <reference field="3" count="1" selected="0">
            <x v="262"/>
          </reference>
          <reference field="4" count="1">
            <x v="331"/>
          </reference>
        </references>
      </pivotArea>
    </format>
    <format dxfId="192">
      <pivotArea dataOnly="0" labelOnly="1" outline="0" fieldPosition="0">
        <references count="2">
          <reference field="3" count="1" selected="0">
            <x v="130"/>
          </reference>
          <reference field="4" count="1">
            <x v="204"/>
          </reference>
        </references>
      </pivotArea>
    </format>
    <format dxfId="191">
      <pivotArea dataOnly="0" labelOnly="1" outline="0" fieldPosition="0">
        <references count="2">
          <reference field="3" count="1" selected="0">
            <x v="264"/>
          </reference>
          <reference field="4" count="1">
            <x v="133"/>
          </reference>
        </references>
      </pivotArea>
    </format>
    <format dxfId="190">
      <pivotArea dataOnly="0" labelOnly="1" outline="0" fieldPosition="0">
        <references count="2">
          <reference field="3" count="1" selected="0">
            <x v="131"/>
          </reference>
          <reference field="4" count="1">
            <x v="156"/>
          </reference>
        </references>
      </pivotArea>
    </format>
    <format dxfId="189">
      <pivotArea dataOnly="0" labelOnly="1" outline="0" fieldPosition="0">
        <references count="2">
          <reference field="3" count="1" selected="0">
            <x v="266"/>
          </reference>
          <reference field="4" count="1">
            <x v="304"/>
          </reference>
        </references>
      </pivotArea>
    </format>
    <format dxfId="188">
      <pivotArea dataOnly="0" labelOnly="1" outline="0" fieldPosition="0">
        <references count="2">
          <reference field="3" count="1" selected="0">
            <x v="132"/>
          </reference>
          <reference field="4" count="1">
            <x v="280"/>
          </reference>
        </references>
      </pivotArea>
    </format>
    <format dxfId="187">
      <pivotArea dataOnly="0" labelOnly="1" outline="0" fieldPosition="0">
        <references count="2">
          <reference field="3" count="1" selected="0">
            <x v="268"/>
          </reference>
          <reference field="4" count="1">
            <x v="215"/>
          </reference>
        </references>
      </pivotArea>
    </format>
    <format dxfId="186">
      <pivotArea dataOnly="0" labelOnly="1" outline="0" fieldPosition="0">
        <references count="2">
          <reference field="3" count="1" selected="0">
            <x v="133"/>
          </reference>
          <reference field="4" count="1">
            <x v="208"/>
          </reference>
        </references>
      </pivotArea>
    </format>
    <format dxfId="185">
      <pivotArea dataOnly="0" labelOnly="1" outline="0" fieldPosition="0">
        <references count="2">
          <reference field="3" count="1" selected="0">
            <x v="270"/>
          </reference>
          <reference field="4" count="1">
            <x v="291"/>
          </reference>
        </references>
      </pivotArea>
    </format>
    <format dxfId="184">
      <pivotArea dataOnly="0" labelOnly="1" outline="0" fieldPosition="0">
        <references count="2">
          <reference field="3" count="1" selected="0">
            <x v="134"/>
          </reference>
          <reference field="4" count="1">
            <x v="84"/>
          </reference>
        </references>
      </pivotArea>
    </format>
    <format dxfId="183">
      <pivotArea dataOnly="0" labelOnly="1" outline="0" fieldPosition="0">
        <references count="2">
          <reference field="3" count="1" selected="0">
            <x v="272"/>
          </reference>
          <reference field="4" count="1">
            <x v="97"/>
          </reference>
        </references>
      </pivotArea>
    </format>
    <format dxfId="182">
      <pivotArea dataOnly="0" labelOnly="1" outline="0" fieldPosition="0">
        <references count="2">
          <reference field="3" count="1" selected="0">
            <x v="135"/>
          </reference>
          <reference field="4" count="1">
            <x v="328"/>
          </reference>
        </references>
      </pivotArea>
    </format>
    <format dxfId="181">
      <pivotArea dataOnly="0" labelOnly="1" outline="0" fieldPosition="0">
        <references count="2">
          <reference field="3" count="1" selected="0">
            <x v="274"/>
          </reference>
          <reference field="4" count="1">
            <x v="411"/>
          </reference>
        </references>
      </pivotArea>
    </format>
    <format dxfId="180">
      <pivotArea dataOnly="0" labelOnly="1" outline="0" fieldPosition="0">
        <references count="2">
          <reference field="3" count="1" selected="0">
            <x v="137"/>
          </reference>
          <reference field="4" count="1">
            <x v="55"/>
          </reference>
        </references>
      </pivotArea>
    </format>
    <format dxfId="179">
      <pivotArea dataOnly="0" labelOnly="1" outline="0" fieldPosition="0">
        <references count="2">
          <reference field="3" count="1" selected="0">
            <x v="276"/>
          </reference>
          <reference field="4" count="1">
            <x v="52"/>
          </reference>
        </references>
      </pivotArea>
    </format>
    <format dxfId="178">
      <pivotArea dataOnly="0" labelOnly="1" outline="0" fieldPosition="0">
        <references count="2">
          <reference field="3" count="1" selected="0">
            <x v="138"/>
          </reference>
          <reference field="4" count="1">
            <x v="56"/>
          </reference>
        </references>
      </pivotArea>
    </format>
    <format dxfId="177">
      <pivotArea dataOnly="0" labelOnly="1" outline="0" fieldPosition="0">
        <references count="2">
          <reference field="3" count="1" selected="0">
            <x v="278"/>
          </reference>
          <reference field="4" count="1">
            <x v="18"/>
          </reference>
        </references>
      </pivotArea>
    </format>
    <format dxfId="176">
      <pivotArea dataOnly="0" labelOnly="1" outline="0" fieldPosition="0">
        <references count="2">
          <reference field="3" count="1" selected="0">
            <x v="139"/>
          </reference>
          <reference field="4" count="1">
            <x v="101"/>
          </reference>
        </references>
      </pivotArea>
    </format>
    <format dxfId="175">
      <pivotArea dataOnly="0" labelOnly="1" outline="0" fieldPosition="0">
        <references count="2">
          <reference field="3" count="1" selected="0">
            <x v="280"/>
          </reference>
          <reference field="4" count="1">
            <x v="149"/>
          </reference>
        </references>
      </pivotArea>
    </format>
    <format dxfId="174">
      <pivotArea dataOnly="0" labelOnly="1" outline="0" fieldPosition="0">
        <references count="2">
          <reference field="3" count="1" selected="0">
            <x v="140"/>
          </reference>
          <reference field="4" count="1">
            <x v="102"/>
          </reference>
        </references>
      </pivotArea>
    </format>
    <format dxfId="173">
      <pivotArea dataOnly="0" labelOnly="1" outline="0" fieldPosition="0">
        <references count="2">
          <reference field="3" count="1" selected="0">
            <x v="282"/>
          </reference>
          <reference field="4" count="1">
            <x v="140"/>
          </reference>
        </references>
      </pivotArea>
    </format>
    <format dxfId="172">
      <pivotArea dataOnly="0" labelOnly="1" outline="0" fieldPosition="0">
        <references count="2">
          <reference field="3" count="1" selected="0">
            <x v="142"/>
          </reference>
          <reference field="4" count="1">
            <x v="323"/>
          </reference>
        </references>
      </pivotArea>
    </format>
    <format dxfId="171">
      <pivotArea dataOnly="0" labelOnly="1" outline="0" fieldPosition="0">
        <references count="2">
          <reference field="3" count="1" selected="0">
            <x v="284"/>
          </reference>
          <reference field="4" count="1">
            <x v="216"/>
          </reference>
        </references>
      </pivotArea>
    </format>
    <format dxfId="170">
      <pivotArea dataOnly="0" labelOnly="1" outline="0" fieldPosition="0">
        <references count="2">
          <reference field="3" count="1" selected="0">
            <x v="143"/>
          </reference>
          <reference field="4" count="1">
            <x v="221"/>
          </reference>
        </references>
      </pivotArea>
    </format>
    <format dxfId="169">
      <pivotArea dataOnly="0" labelOnly="1" outline="0" fieldPosition="0">
        <references count="2">
          <reference field="3" count="1" selected="0">
            <x v="286"/>
          </reference>
          <reference field="4" count="1">
            <x v="85"/>
          </reference>
        </references>
      </pivotArea>
    </format>
    <format dxfId="168">
      <pivotArea dataOnly="0" labelOnly="1" outline="0" fieldPosition="0">
        <references count="2">
          <reference field="3" count="1" selected="0">
            <x v="144"/>
          </reference>
          <reference field="4" count="1">
            <x v="278"/>
          </reference>
        </references>
      </pivotArea>
    </format>
    <format dxfId="167">
      <pivotArea dataOnly="0" labelOnly="1" outline="0" fieldPosition="0">
        <references count="2">
          <reference field="3" count="1" selected="0">
            <x v="288"/>
          </reference>
          <reference field="4" count="1">
            <x v="12"/>
          </reference>
        </references>
      </pivotArea>
    </format>
    <format dxfId="166">
      <pivotArea dataOnly="0" labelOnly="1" outline="0" fieldPosition="0">
        <references count="2">
          <reference field="3" count="1" selected="0">
            <x v="146"/>
          </reference>
          <reference field="4" count="1">
            <x v="117"/>
          </reference>
        </references>
      </pivotArea>
    </format>
    <format dxfId="165">
      <pivotArea dataOnly="0" labelOnly="1" outline="0" fieldPosition="0">
        <references count="2">
          <reference field="3" count="1" selected="0">
            <x v="290"/>
          </reference>
          <reference field="4" count="1">
            <x v="283"/>
          </reference>
        </references>
      </pivotArea>
    </format>
    <format dxfId="164">
      <pivotArea dataOnly="0" labelOnly="1" outline="0" fieldPosition="0">
        <references count="2">
          <reference field="3" count="1" selected="0">
            <x v="147"/>
          </reference>
          <reference field="4" count="1">
            <x v="118"/>
          </reference>
        </references>
      </pivotArea>
    </format>
    <format dxfId="163">
      <pivotArea dataOnly="0" labelOnly="1" outline="0" fieldPosition="0">
        <references count="2">
          <reference field="3" count="1" selected="0">
            <x v="292"/>
          </reference>
          <reference field="4" count="1">
            <x v="371"/>
          </reference>
        </references>
      </pivotArea>
    </format>
    <format dxfId="162">
      <pivotArea dataOnly="0" labelOnly="1" outline="0" fieldPosition="0">
        <references count="2">
          <reference field="3" count="1" selected="0">
            <x v="148"/>
          </reference>
          <reference field="4" count="1">
            <x v="104"/>
          </reference>
        </references>
      </pivotArea>
    </format>
    <format dxfId="161">
      <pivotArea dataOnly="0" labelOnly="1" outline="0" fieldPosition="0">
        <references count="2">
          <reference field="3" count="1" selected="0">
            <x v="295"/>
          </reference>
          <reference field="4" count="1">
            <x v="115"/>
          </reference>
        </references>
      </pivotArea>
    </format>
    <format dxfId="160">
      <pivotArea dataOnly="0" labelOnly="1" outline="0" fieldPosition="0">
        <references count="2">
          <reference field="3" count="1" selected="0">
            <x v="149"/>
          </reference>
          <reference field="4" count="1">
            <x v="44"/>
          </reference>
        </references>
      </pivotArea>
    </format>
    <format dxfId="159">
      <pivotArea dataOnly="0" labelOnly="1" outline="0" fieldPosition="0">
        <references count="2">
          <reference field="3" count="1" selected="0">
            <x v="297"/>
          </reference>
          <reference field="4" count="1">
            <x v="266"/>
          </reference>
        </references>
      </pivotArea>
    </format>
    <format dxfId="158">
      <pivotArea dataOnly="0" labelOnly="1" outline="0" fieldPosition="0">
        <references count="2">
          <reference field="3" count="1" selected="0">
            <x v="150"/>
          </reference>
          <reference field="4" count="1">
            <x v="45"/>
          </reference>
        </references>
      </pivotArea>
    </format>
    <format dxfId="157">
      <pivotArea dataOnly="0" labelOnly="1" outline="0" fieldPosition="0">
        <references count="2">
          <reference field="3" count="1" selected="0">
            <x v="299"/>
          </reference>
          <reference field="4" count="1">
            <x v="396"/>
          </reference>
        </references>
      </pivotArea>
    </format>
    <format dxfId="156">
      <pivotArea dataOnly="0" labelOnly="1" outline="0" fieldPosition="0">
        <references count="2">
          <reference field="3" count="1" selected="0">
            <x v="151"/>
          </reference>
          <reference field="4" count="1">
            <x v="182"/>
          </reference>
        </references>
      </pivotArea>
    </format>
    <format dxfId="155">
      <pivotArea dataOnly="0" labelOnly="1" outline="0" fieldPosition="0">
        <references count="2">
          <reference field="3" count="1" selected="0">
            <x v="301"/>
          </reference>
          <reference field="4" count="1">
            <x v="286"/>
          </reference>
        </references>
      </pivotArea>
    </format>
    <format dxfId="154">
      <pivotArea dataOnly="0" labelOnly="1" outline="0" fieldPosition="0">
        <references count="2">
          <reference field="3" count="1" selected="0">
            <x v="152"/>
          </reference>
          <reference field="4" count="1">
            <x v="183"/>
          </reference>
        </references>
      </pivotArea>
    </format>
    <format dxfId="153">
      <pivotArea dataOnly="0" labelOnly="1" outline="0" fieldPosition="0">
        <references count="2">
          <reference field="3" count="1" selected="0">
            <x v="303"/>
          </reference>
          <reference field="4" count="1">
            <x v="301"/>
          </reference>
        </references>
      </pivotArea>
    </format>
    <format dxfId="152">
      <pivotArea dataOnly="0" labelOnly="1" outline="0" fieldPosition="0">
        <references count="2">
          <reference field="3" count="1" selected="0">
            <x v="153"/>
          </reference>
          <reference field="4" count="1">
            <x v="95"/>
          </reference>
        </references>
      </pivotArea>
    </format>
    <format dxfId="151">
      <pivotArea dataOnly="0" labelOnly="1" outline="0" fieldPosition="0">
        <references count="2">
          <reference field="3" count="1" selected="0">
            <x v="306"/>
          </reference>
          <reference field="4" count="1">
            <x v="272"/>
          </reference>
        </references>
      </pivotArea>
    </format>
    <format dxfId="150">
      <pivotArea dataOnly="0" labelOnly="1" outline="0" fieldPosition="0">
        <references count="2">
          <reference field="3" count="1" selected="0">
            <x v="154"/>
          </reference>
          <reference field="4" count="1">
            <x v="81"/>
          </reference>
        </references>
      </pivotArea>
    </format>
    <format dxfId="149">
      <pivotArea dataOnly="0" labelOnly="1" outline="0" fieldPosition="0">
        <references count="2">
          <reference field="3" count="1" selected="0">
            <x v="308"/>
          </reference>
          <reference field="4" count="1">
            <x v="89"/>
          </reference>
        </references>
      </pivotArea>
    </format>
    <format dxfId="148">
      <pivotArea dataOnly="0" labelOnly="1" outline="0" fieldPosition="0">
        <references count="2">
          <reference field="3" count="1" selected="0">
            <x v="155"/>
          </reference>
          <reference field="4" count="1">
            <x v="400"/>
          </reference>
        </references>
      </pivotArea>
    </format>
    <format dxfId="147">
      <pivotArea dataOnly="0" labelOnly="1" outline="0" fieldPosition="0">
        <references count="2">
          <reference field="3" count="1" selected="0">
            <x v="310"/>
          </reference>
          <reference field="4" count="1">
            <x v="307"/>
          </reference>
        </references>
      </pivotArea>
    </format>
    <format dxfId="146">
      <pivotArea dataOnly="0" labelOnly="1" outline="0" fieldPosition="0">
        <references count="2">
          <reference field="3" count="1" selected="0">
            <x v="156"/>
          </reference>
          <reference field="4" count="1">
            <x v="401"/>
          </reference>
        </references>
      </pivotArea>
    </format>
    <format dxfId="145">
      <pivotArea dataOnly="0" labelOnly="1" outline="0" fieldPosition="0">
        <references count="2">
          <reference field="3" count="1" selected="0">
            <x v="312"/>
          </reference>
          <reference field="4" count="1">
            <x v="253"/>
          </reference>
        </references>
      </pivotArea>
    </format>
    <format dxfId="144">
      <pivotArea dataOnly="0" labelOnly="1" outline="0" fieldPosition="0">
        <references count="2">
          <reference field="3" count="1" selected="0">
            <x v="158"/>
          </reference>
          <reference field="4" count="1">
            <x v="43"/>
          </reference>
        </references>
      </pivotArea>
    </format>
    <format dxfId="143">
      <pivotArea dataOnly="0" labelOnly="1" outline="0" fieldPosition="0">
        <references count="2">
          <reference field="3" count="1" selected="0">
            <x v="314"/>
          </reference>
          <reference field="4" count="1">
            <x v="267"/>
          </reference>
        </references>
      </pivotArea>
    </format>
    <format dxfId="142">
      <pivotArea dataOnly="0" labelOnly="1" outline="0" fieldPosition="0">
        <references count="2">
          <reference field="3" count="1" selected="0">
            <x v="159"/>
          </reference>
          <reference field="4" count="1">
            <x v="201"/>
          </reference>
        </references>
      </pivotArea>
    </format>
    <format dxfId="141">
      <pivotArea dataOnly="0" labelOnly="1" outline="0" fieldPosition="0">
        <references count="2">
          <reference field="3" count="1" selected="0">
            <x v="316"/>
          </reference>
          <reference field="4" count="1">
            <x v="303"/>
          </reference>
        </references>
      </pivotArea>
    </format>
    <format dxfId="140">
      <pivotArea dataOnly="0" labelOnly="1" outline="0" fieldPosition="0">
        <references count="2">
          <reference field="3" count="1" selected="0">
            <x v="160"/>
          </reference>
          <reference field="4" count="1">
            <x v="61"/>
          </reference>
        </references>
      </pivotArea>
    </format>
    <format dxfId="139">
      <pivotArea dataOnly="0" labelOnly="1" outline="0" fieldPosition="0">
        <references count="2">
          <reference field="3" count="1" selected="0">
            <x v="318"/>
          </reference>
          <reference field="4" count="1">
            <x v="1"/>
          </reference>
        </references>
      </pivotArea>
    </format>
    <format dxfId="138">
      <pivotArea dataOnly="0" labelOnly="1" outline="0" fieldPosition="0">
        <references count="2">
          <reference field="3" count="1" selected="0">
            <x v="161"/>
          </reference>
          <reference field="4" count="1">
            <x v="255"/>
          </reference>
        </references>
      </pivotArea>
    </format>
    <format dxfId="137">
      <pivotArea dataOnly="0" labelOnly="1" outline="0" fieldPosition="0">
        <references count="2">
          <reference field="3" count="1" selected="0">
            <x v="324"/>
          </reference>
          <reference field="4" count="1">
            <x v="76"/>
          </reference>
        </references>
      </pivotArea>
    </format>
    <format dxfId="136">
      <pivotArea dataOnly="0" labelOnly="1" outline="0" fieldPosition="0">
        <references count="2">
          <reference field="3" count="1" selected="0">
            <x v="162"/>
          </reference>
          <reference field="4" count="1">
            <x v="356"/>
          </reference>
        </references>
      </pivotArea>
    </format>
    <format dxfId="135">
      <pivotArea dataOnly="0" labelOnly="1" outline="0" fieldPosition="0">
        <references count="2">
          <reference field="3" count="1" selected="0">
            <x v="327"/>
          </reference>
          <reference field="4" count="1">
            <x v="130"/>
          </reference>
        </references>
      </pivotArea>
    </format>
    <format dxfId="134">
      <pivotArea dataOnly="0" labelOnly="1" outline="0" fieldPosition="0">
        <references count="2">
          <reference field="3" count="1" selected="0">
            <x v="163"/>
          </reference>
          <reference field="4" count="1">
            <x v="195"/>
          </reference>
        </references>
      </pivotArea>
    </format>
    <format dxfId="133">
      <pivotArea dataOnly="0" labelOnly="1" outline="0" fieldPosition="0">
        <references count="2">
          <reference field="3" count="1" selected="0">
            <x v="329"/>
          </reference>
          <reference field="4" count="1">
            <x v="296"/>
          </reference>
        </references>
      </pivotArea>
    </format>
    <format dxfId="132">
      <pivotArea dataOnly="0" labelOnly="1" outline="0" fieldPosition="0">
        <references count="2">
          <reference field="3" count="1" selected="0">
            <x v="164"/>
          </reference>
          <reference field="4" count="1">
            <x v="159"/>
          </reference>
        </references>
      </pivotArea>
    </format>
    <format dxfId="131">
      <pivotArea dataOnly="0" labelOnly="1" outline="0" fieldPosition="0">
        <references count="2">
          <reference field="3" count="1" selected="0">
            <x v="331"/>
          </reference>
          <reference field="4" count="1">
            <x v="165"/>
          </reference>
        </references>
      </pivotArea>
    </format>
    <format dxfId="130">
      <pivotArea dataOnly="0" labelOnly="1" outline="0" fieldPosition="0">
        <references count="2">
          <reference field="3" count="1" selected="0">
            <x v="165"/>
          </reference>
          <reference field="4" count="1">
            <x v="160"/>
          </reference>
        </references>
      </pivotArea>
    </format>
    <format dxfId="129">
      <pivotArea dataOnly="0" labelOnly="1" outline="0" fieldPosition="0">
        <references count="2">
          <reference field="3" count="1" selected="0">
            <x v="333"/>
          </reference>
          <reference field="4" count="1">
            <x v="171"/>
          </reference>
        </references>
      </pivotArea>
    </format>
    <format dxfId="128">
      <pivotArea dataOnly="0" labelOnly="1" outline="0" fieldPosition="0">
        <references count="2">
          <reference field="3" count="1" selected="0">
            <x v="166"/>
          </reference>
          <reference field="4" count="1">
            <x v="9"/>
          </reference>
        </references>
      </pivotArea>
    </format>
    <format dxfId="127">
      <pivotArea dataOnly="0" labelOnly="1" outline="0" fieldPosition="0">
        <references count="2">
          <reference field="3" count="1" selected="0">
            <x v="335"/>
          </reference>
          <reference field="4" count="1">
            <x v="335"/>
          </reference>
        </references>
      </pivotArea>
    </format>
    <format dxfId="126">
      <pivotArea dataOnly="0" labelOnly="1" outline="0" fieldPosition="0">
        <references count="2">
          <reference field="3" count="1" selected="0">
            <x v="168"/>
          </reference>
          <reference field="4" count="1">
            <x v="289"/>
          </reference>
        </references>
      </pivotArea>
    </format>
    <format dxfId="125">
      <pivotArea dataOnly="0" labelOnly="1" outline="0" fieldPosition="0">
        <references count="2">
          <reference field="3" count="1" selected="0">
            <x v="337"/>
          </reference>
          <reference field="4" count="1">
            <x v="152"/>
          </reference>
        </references>
      </pivotArea>
    </format>
    <format dxfId="124">
      <pivotArea dataOnly="0" labelOnly="1" outline="0" fieldPosition="0">
        <references count="2">
          <reference field="3" count="1" selected="0">
            <x v="169"/>
          </reference>
          <reference field="4" count="1">
            <x v="290"/>
          </reference>
        </references>
      </pivotArea>
    </format>
    <format dxfId="123">
      <pivotArea dataOnly="0" labelOnly="1" outline="0" fieldPosition="0">
        <references count="2">
          <reference field="3" count="1" selected="0">
            <x v="339"/>
          </reference>
          <reference field="4" count="1">
            <x v="162"/>
          </reference>
        </references>
      </pivotArea>
    </format>
    <format dxfId="122">
      <pivotArea dataOnly="0" labelOnly="1" outline="0" fieldPosition="0">
        <references count="2">
          <reference field="3" count="1" selected="0">
            <x v="170"/>
          </reference>
          <reference field="4" count="1">
            <x v="354"/>
          </reference>
        </references>
      </pivotArea>
    </format>
    <format dxfId="121">
      <pivotArea dataOnly="0" labelOnly="1" outline="0" fieldPosition="0">
        <references count="2">
          <reference field="3" count="1" selected="0">
            <x v="341"/>
          </reference>
          <reference field="4" count="1">
            <x v="146"/>
          </reference>
        </references>
      </pivotArea>
    </format>
    <format dxfId="120">
      <pivotArea dataOnly="0" labelOnly="1" outline="0" fieldPosition="0">
        <references count="2">
          <reference field="3" count="1" selected="0">
            <x v="172"/>
          </reference>
          <reference field="4" count="1">
            <x v="364"/>
          </reference>
        </references>
      </pivotArea>
    </format>
    <format dxfId="119">
      <pivotArea dataOnly="0" labelOnly="1" outline="0" fieldPosition="0">
        <references count="2">
          <reference field="3" count="1" selected="0">
            <x v="343"/>
          </reference>
          <reference field="4" count="1">
            <x v="194"/>
          </reference>
        </references>
      </pivotArea>
    </format>
    <format dxfId="118">
      <pivotArea dataOnly="0" labelOnly="1" outline="0" fieldPosition="0">
        <references count="2">
          <reference field="3" count="1" selected="0">
            <x v="173"/>
          </reference>
          <reference field="4" count="1">
            <x v="187"/>
          </reference>
        </references>
      </pivotArea>
    </format>
    <format dxfId="117">
      <pivotArea dataOnly="0" labelOnly="1" outline="0" fieldPosition="0">
        <references count="2">
          <reference field="3" count="1" selected="0">
            <x v="345"/>
          </reference>
          <reference field="4" count="1">
            <x v="260"/>
          </reference>
        </references>
      </pivotArea>
    </format>
    <format dxfId="116">
      <pivotArea dataOnly="0" labelOnly="1" outline="0" fieldPosition="0">
        <references count="2">
          <reference field="3" count="1" selected="0">
            <x v="174"/>
          </reference>
          <reference field="4" count="1">
            <x v="189"/>
          </reference>
        </references>
      </pivotArea>
    </format>
    <format dxfId="115">
      <pivotArea dataOnly="0" labelOnly="1" outline="0" fieldPosition="0">
        <references count="2">
          <reference field="3" count="1" selected="0">
            <x v="347"/>
          </reference>
          <reference field="4" count="1">
            <x v="179"/>
          </reference>
        </references>
      </pivotArea>
    </format>
    <format dxfId="114">
      <pivotArea dataOnly="0" labelOnly="1" outline="0" fieldPosition="0">
        <references count="2">
          <reference field="3" count="1" selected="0">
            <x v="175"/>
          </reference>
          <reference field="4" count="1">
            <x v="378"/>
          </reference>
        </references>
      </pivotArea>
    </format>
    <format dxfId="113">
      <pivotArea dataOnly="0" labelOnly="1" outline="0" fieldPosition="0">
        <references count="2">
          <reference field="3" count="1" selected="0">
            <x v="350"/>
          </reference>
          <reference field="4" count="1">
            <x v="205"/>
          </reference>
        </references>
      </pivotArea>
    </format>
    <format dxfId="112">
      <pivotArea dataOnly="0" labelOnly="1" outline="0" fieldPosition="0">
        <references count="2">
          <reference field="3" count="1" selected="0">
            <x v="176"/>
          </reference>
          <reference field="4" count="1">
            <x v="122"/>
          </reference>
        </references>
      </pivotArea>
    </format>
    <format dxfId="111">
      <pivotArea dataOnly="0" labelOnly="1" outline="0" fieldPosition="0">
        <references count="2">
          <reference field="3" count="1" selected="0">
            <x v="352"/>
          </reference>
          <reference field="4" count="1">
            <x v="403"/>
          </reference>
        </references>
      </pivotArea>
    </format>
    <format dxfId="110">
      <pivotArea dataOnly="0" labelOnly="1" outline="0" fieldPosition="0">
        <references count="2">
          <reference field="3" count="1" selected="0">
            <x v="177"/>
          </reference>
          <reference field="4" count="1">
            <x v="410"/>
          </reference>
        </references>
      </pivotArea>
    </format>
    <format dxfId="109">
      <pivotArea dataOnly="0" labelOnly="1" outline="0" fieldPosition="0">
        <references count="2">
          <reference field="3" count="1" selected="0">
            <x v="354"/>
          </reference>
          <reference field="4" count="1">
            <x v="37"/>
          </reference>
        </references>
      </pivotArea>
    </format>
    <format dxfId="108">
      <pivotArea dataOnly="0" labelOnly="1" outline="0" fieldPosition="0">
        <references count="2">
          <reference field="3" count="1" selected="0">
            <x v="179"/>
          </reference>
          <reference field="4" count="1">
            <x v="14"/>
          </reference>
        </references>
      </pivotArea>
    </format>
    <format dxfId="107">
      <pivotArea dataOnly="0" labelOnly="1" outline="0" fieldPosition="0">
        <references count="2">
          <reference field="3" count="1" selected="0">
            <x v="356"/>
          </reference>
          <reference field="4" count="1">
            <x v="41"/>
          </reference>
        </references>
      </pivotArea>
    </format>
    <format dxfId="106">
      <pivotArea dataOnly="0" labelOnly="1" outline="0" fieldPosition="0">
        <references count="2">
          <reference field="3" count="1" selected="0">
            <x v="180"/>
          </reference>
          <reference field="4" count="1">
            <x v="15"/>
          </reference>
        </references>
      </pivotArea>
    </format>
    <format dxfId="105">
      <pivotArea dataOnly="0" labelOnly="1" outline="0" fieldPosition="0">
        <references count="2">
          <reference field="3" count="1" selected="0">
            <x v="358"/>
          </reference>
          <reference field="4" count="1">
            <x v="219"/>
          </reference>
        </references>
      </pivotArea>
    </format>
    <format dxfId="104">
      <pivotArea dataOnly="0" labelOnly="1" outline="0" fieldPosition="0">
        <references count="2">
          <reference field="3" count="1" selected="0">
            <x v="181"/>
          </reference>
          <reference field="4" count="1">
            <x v="380"/>
          </reference>
        </references>
      </pivotArea>
    </format>
    <format dxfId="103">
      <pivotArea dataOnly="0" labelOnly="1" outline="0" fieldPosition="0">
        <references count="2">
          <reference field="3" count="1" selected="0">
            <x v="360"/>
          </reference>
          <reference field="4" count="1">
            <x v="124"/>
          </reference>
        </references>
      </pivotArea>
    </format>
    <format dxfId="102">
      <pivotArea dataOnly="0" labelOnly="1" outline="0" fieldPosition="0">
        <references count="2">
          <reference field="3" count="1" selected="0">
            <x v="182"/>
          </reference>
          <reference field="4" count="1">
            <x v="381"/>
          </reference>
        </references>
      </pivotArea>
    </format>
    <format dxfId="101">
      <pivotArea dataOnly="0" labelOnly="1" outline="0" fieldPosition="0">
        <references count="2">
          <reference field="3" count="1" selected="0">
            <x v="362"/>
          </reference>
          <reference field="4" count="1">
            <x v="258"/>
          </reference>
        </references>
      </pivotArea>
    </format>
    <format dxfId="100">
      <pivotArea dataOnly="0" labelOnly="1" outline="0" fieldPosition="0">
        <references count="2">
          <reference field="3" count="1" selected="0">
            <x v="183"/>
          </reference>
          <reference field="4" count="1">
            <x v="223"/>
          </reference>
        </references>
      </pivotArea>
    </format>
    <format dxfId="99">
      <pivotArea dataOnly="0" labelOnly="1" outline="0" fieldPosition="0">
        <references count="2">
          <reference field="3" count="1" selected="0">
            <x v="364"/>
          </reference>
          <reference field="4" count="1">
            <x v="51"/>
          </reference>
        </references>
      </pivotArea>
    </format>
    <format dxfId="98">
      <pivotArea dataOnly="0" labelOnly="1" outline="0" fieldPosition="0">
        <references count="2">
          <reference field="3" count="1" selected="0">
            <x v="184"/>
          </reference>
          <reference field="4" count="1">
            <x v="128"/>
          </reference>
        </references>
      </pivotArea>
    </format>
    <format dxfId="97">
      <pivotArea dataOnly="0" labelOnly="1" outline="0" fieldPosition="0">
        <references count="2">
          <reference field="3" count="1" selected="0">
            <x v="366"/>
          </reference>
          <reference field="4" count="1">
            <x v="197"/>
          </reference>
        </references>
      </pivotArea>
    </format>
    <format dxfId="96">
      <pivotArea dataOnly="0" labelOnly="1" outline="0" fieldPosition="0">
        <references count="2">
          <reference field="3" count="1" selected="0">
            <x v="185"/>
          </reference>
          <reference field="4" count="1">
            <x v="226"/>
          </reference>
        </references>
      </pivotArea>
    </format>
    <format dxfId="95">
      <pivotArea dataOnly="0" labelOnly="1" outline="0" fieldPosition="0">
        <references count="2">
          <reference field="3" count="1" selected="0">
            <x v="368"/>
          </reference>
          <reference field="4" count="1">
            <x v="338"/>
          </reference>
        </references>
      </pivotArea>
    </format>
    <format dxfId="94">
      <pivotArea dataOnly="0" labelOnly="1" outline="0" fieldPosition="0">
        <references count="2">
          <reference field="3" count="1" selected="0">
            <x v="186"/>
          </reference>
          <reference field="4" count="1">
            <x v="144"/>
          </reference>
        </references>
      </pivotArea>
    </format>
    <format dxfId="93">
      <pivotArea dataOnly="0" labelOnly="1" outline="0" fieldPosition="0">
        <references count="2">
          <reference field="3" count="1" selected="0">
            <x v="370"/>
          </reference>
          <reference field="4" count="1">
            <x v="199"/>
          </reference>
        </references>
      </pivotArea>
    </format>
    <format dxfId="92">
      <pivotArea dataOnly="0" labelOnly="1" outline="0" fieldPosition="0">
        <references count="2">
          <reference field="3" count="1" selected="0">
            <x v="187"/>
          </reference>
          <reference field="4" count="1">
            <x v="242"/>
          </reference>
        </references>
      </pivotArea>
    </format>
    <format dxfId="91">
      <pivotArea dataOnly="0" labelOnly="1" outline="0" fieldPosition="0">
        <references count="2">
          <reference field="3" count="1" selected="0">
            <x v="372"/>
          </reference>
          <reference field="4" count="1">
            <x v="176"/>
          </reference>
        </references>
      </pivotArea>
    </format>
    <format dxfId="90">
      <pivotArea dataOnly="0" labelOnly="1" outline="0" fieldPosition="0">
        <references count="2">
          <reference field="3" count="1" selected="0">
            <x v="188"/>
          </reference>
          <reference field="4" count="1">
            <x v="415"/>
          </reference>
        </references>
      </pivotArea>
    </format>
    <format dxfId="89">
      <pivotArea dataOnly="0" labelOnly="1" outline="0" fieldPosition="0">
        <references count="2">
          <reference field="3" count="1" selected="0">
            <x v="374"/>
          </reference>
          <reference field="4" count="1">
            <x v="155"/>
          </reference>
        </references>
      </pivotArea>
    </format>
    <format dxfId="88">
      <pivotArea dataOnly="0" labelOnly="1" outline="0" fieldPosition="0">
        <references count="2">
          <reference field="3" count="1" selected="0">
            <x v="189"/>
          </reference>
          <reference field="4" count="1">
            <x v="376"/>
          </reference>
        </references>
      </pivotArea>
    </format>
    <format dxfId="87">
      <pivotArea dataOnly="0" labelOnly="1" outline="0" fieldPosition="0">
        <references count="2">
          <reference field="3" count="1" selected="0">
            <x v="377"/>
          </reference>
          <reference field="4" count="1">
            <x v="315"/>
          </reference>
        </references>
      </pivotArea>
    </format>
    <format dxfId="86">
      <pivotArea dataOnly="0" labelOnly="1" outline="0" fieldPosition="0">
        <references count="2">
          <reference field="3" count="1" selected="0">
            <x v="190"/>
          </reference>
          <reference field="4" count="1">
            <x v="3"/>
          </reference>
        </references>
      </pivotArea>
    </format>
    <format dxfId="85">
      <pivotArea dataOnly="0" labelOnly="1" outline="0" fieldPosition="0">
        <references count="2">
          <reference field="3" count="1" selected="0">
            <x v="379"/>
          </reference>
          <reference field="4" count="1">
            <x v="326"/>
          </reference>
        </references>
      </pivotArea>
    </format>
    <format dxfId="84">
      <pivotArea dataOnly="0" labelOnly="1" outline="0" fieldPosition="0">
        <references count="2">
          <reference field="3" count="1" selected="0">
            <x v="191"/>
          </reference>
          <reference field="4" count="1">
            <x v="339"/>
          </reference>
        </references>
      </pivotArea>
    </format>
    <format dxfId="83">
      <pivotArea dataOnly="0" labelOnly="1" outline="0" fieldPosition="0">
        <references count="2">
          <reference field="3" count="1" selected="0">
            <x v="381"/>
          </reference>
          <reference field="4" count="1">
            <x v="71"/>
          </reference>
        </references>
      </pivotArea>
    </format>
    <format dxfId="82">
      <pivotArea dataOnly="0" labelOnly="1" outline="0" fieldPosition="0">
        <references count="2">
          <reference field="3" count="1" selected="0">
            <x v="192"/>
          </reference>
          <reference field="4" count="1">
            <x v="340"/>
          </reference>
        </references>
      </pivotArea>
    </format>
    <format dxfId="81">
      <pivotArea dataOnly="0" labelOnly="1" outline="0" fieldPosition="0">
        <references count="2">
          <reference field="3" count="1" selected="0">
            <x v="384"/>
          </reference>
          <reference field="4" count="1">
            <x v="58"/>
          </reference>
        </references>
      </pivotArea>
    </format>
    <format dxfId="80">
      <pivotArea dataOnly="0" labelOnly="1" outline="0" fieldPosition="0">
        <references count="2">
          <reference field="3" count="1" selected="0">
            <x v="193"/>
          </reference>
          <reference field="4" count="1">
            <x v="384"/>
          </reference>
        </references>
      </pivotArea>
    </format>
    <format dxfId="79">
      <pivotArea dataOnly="0" labelOnly="1" outline="0" fieldPosition="0">
        <references count="2">
          <reference field="3" count="1" selected="0">
            <x v="386"/>
          </reference>
          <reference field="4" count="1">
            <x v="285"/>
          </reference>
        </references>
      </pivotArea>
    </format>
    <format dxfId="78">
      <pivotArea dataOnly="0" labelOnly="1" outline="0" fieldPosition="0">
        <references count="2">
          <reference field="3" count="1" selected="0">
            <x v="194"/>
          </reference>
          <reference field="4" count="1">
            <x v="181"/>
          </reference>
        </references>
      </pivotArea>
    </format>
    <format dxfId="77">
      <pivotArea dataOnly="0" labelOnly="1" outline="0" fieldPosition="0">
        <references count="2">
          <reference field="3" count="1" selected="0">
            <x v="391"/>
          </reference>
          <reference field="4" count="1">
            <x v="227"/>
          </reference>
        </references>
      </pivotArea>
    </format>
    <format dxfId="76">
      <pivotArea dataOnly="0" labelOnly="1" outline="0" fieldPosition="0">
        <references count="2">
          <reference field="3" count="1" selected="0">
            <x v="195"/>
          </reference>
          <reference field="4" count="1">
            <x v="127"/>
          </reference>
        </references>
      </pivotArea>
    </format>
    <format dxfId="75">
      <pivotArea dataOnly="0" labelOnly="1" outline="0" fieldPosition="0">
        <references count="2">
          <reference field="3" count="1" selected="0">
            <x v="395"/>
          </reference>
          <reference field="4" count="1">
            <x v="360"/>
          </reference>
        </references>
      </pivotArea>
    </format>
    <format dxfId="74">
      <pivotArea dataOnly="0" labelOnly="1" outline="0" fieldPosition="0">
        <references count="2">
          <reference field="3" count="1" selected="0">
            <x v="196"/>
          </reference>
          <reference field="4" count="1">
            <x v="79"/>
          </reference>
        </references>
      </pivotArea>
    </format>
    <format dxfId="73">
      <pivotArea dataOnly="0" labelOnly="1" outline="0" fieldPosition="0">
        <references count="2">
          <reference field="3" count="1" selected="0">
            <x v="397"/>
          </reference>
          <reference field="4" count="1">
            <x v="342"/>
          </reference>
        </references>
      </pivotArea>
    </format>
    <format dxfId="72">
      <pivotArea dataOnly="0" labelOnly="1" outline="0" fieldPosition="0">
        <references count="2">
          <reference field="3" count="1" selected="0">
            <x v="197"/>
          </reference>
          <reference field="4" count="1">
            <x v="80"/>
          </reference>
        </references>
      </pivotArea>
    </format>
    <format dxfId="71">
      <pivotArea dataOnly="0" labelOnly="1" outline="0" fieldPosition="0">
        <references count="2">
          <reference field="3" count="1" selected="0">
            <x v="399"/>
          </reference>
          <reference field="4" count="1">
            <x v="314"/>
          </reference>
        </references>
      </pivotArea>
    </format>
    <format dxfId="70">
      <pivotArea dataOnly="0" labelOnly="1" outline="0" fieldPosition="0">
        <references count="2">
          <reference field="3" count="1" selected="0">
            <x v="198"/>
          </reference>
          <reference field="4" count="1">
            <x v="392"/>
          </reference>
        </references>
      </pivotArea>
    </format>
    <format dxfId="69">
      <pivotArea dataOnly="0" labelOnly="1" outline="0" fieldPosition="0">
        <references count="2">
          <reference field="3" count="1" selected="0">
            <x v="402"/>
          </reference>
          <reference field="4" count="1">
            <x v="263"/>
          </reference>
        </references>
      </pivotArea>
    </format>
    <format dxfId="68">
      <pivotArea dataOnly="0" labelOnly="1" outline="0" fieldPosition="0">
        <references count="2">
          <reference field="3" count="1" selected="0">
            <x v="199"/>
          </reference>
          <reference field="4" count="1">
            <x v="397"/>
          </reference>
        </references>
      </pivotArea>
    </format>
    <format dxfId="67">
      <pivotArea dataOnly="0" labelOnly="1" outline="0" fieldPosition="0">
        <references count="2">
          <reference field="3" count="1" selected="0">
            <x v="404"/>
          </reference>
          <reference field="4" count="1">
            <x v="120"/>
          </reference>
        </references>
      </pivotArea>
    </format>
    <format dxfId="66">
      <pivotArea dataOnly="0" labelOnly="1" outline="0" fieldPosition="0">
        <references count="2">
          <reference field="3" count="1" selected="0">
            <x v="200"/>
          </reference>
          <reference field="4" count="1">
            <x v="2"/>
          </reference>
        </references>
      </pivotArea>
    </format>
    <format dxfId="65">
      <pivotArea dataOnly="0" labelOnly="1" outline="0" fieldPosition="0">
        <references count="2">
          <reference field="3" count="1" selected="0">
            <x v="406"/>
          </reference>
          <reference field="4" count="1">
            <x v="73"/>
          </reference>
        </references>
      </pivotArea>
    </format>
    <format dxfId="64">
      <pivotArea dataOnly="0" labelOnly="1" outline="0" fieldPosition="0">
        <references count="2">
          <reference field="3" count="1" selected="0">
            <x v="201"/>
          </reference>
          <reference field="4" count="1">
            <x v="363"/>
          </reference>
        </references>
      </pivotArea>
    </format>
    <format dxfId="63">
      <pivotArea dataOnly="0" labelOnly="1" outline="0" fieldPosition="0">
        <references count="2">
          <reference field="3" count="1" selected="0">
            <x v="408"/>
          </reference>
          <reference field="4" count="1">
            <x v="32"/>
          </reference>
        </references>
      </pivotArea>
    </format>
    <format dxfId="62">
      <pivotArea dataOnly="0" labelOnly="1" outline="0" fieldPosition="0">
        <references count="2">
          <reference field="3" count="1" selected="0">
            <x v="202"/>
          </reference>
          <reference field="4" count="1">
            <x v="355"/>
          </reference>
        </references>
      </pivotArea>
    </format>
    <format dxfId="61">
      <pivotArea dataOnly="0" labelOnly="1" outline="0" fieldPosition="0">
        <references count="2">
          <reference field="3" count="1" selected="0">
            <x v="211"/>
          </reference>
          <reference field="4" count="1">
            <x v="368"/>
          </reference>
        </references>
      </pivotArea>
    </format>
    <format dxfId="60">
      <pivotArea dataOnly="0" labelOnly="1" outline="0" fieldPosition="0">
        <references count="2">
          <reference field="3" count="1" selected="0">
            <x v="167"/>
          </reference>
          <reference field="4" count="1">
            <x v="10"/>
          </reference>
        </references>
      </pivotArea>
    </format>
    <format dxfId="59">
      <pivotArea dataOnly="0" labelOnly="1" outline="0" fieldPosition="0">
        <references count="2">
          <reference field="3" count="1" selected="0">
            <x v="394"/>
          </reference>
          <reference field="4" count="1">
            <x v="224"/>
          </reference>
        </references>
      </pivotArea>
    </format>
    <format dxfId="58">
      <pivotArea dataOnly="0" labelOnly="1" outline="0" fieldPosition="0">
        <references count="2">
          <reference field="3" count="1" selected="0">
            <x v="55"/>
          </reference>
          <reference field="4" count="1">
            <x v="213"/>
          </reference>
        </references>
      </pivotArea>
    </format>
    <format dxfId="57">
      <pivotArea dataOnly="0" labelOnly="1" outline="0" fieldPosition="0">
        <references count="2">
          <reference field="3" count="1" selected="0">
            <x v="8"/>
          </reference>
          <reference field="4" count="1">
            <x v="200"/>
          </reference>
        </references>
      </pivotArea>
    </format>
    <format dxfId="56">
      <pivotArea dataOnly="0" labelOnly="1" outline="0" fieldPosition="0">
        <references count="2">
          <reference field="3" count="1" selected="0">
            <x v="178"/>
          </reference>
          <reference field="4" count="1">
            <x v="13"/>
          </reference>
        </references>
      </pivotArea>
    </format>
    <format dxfId="55">
      <pivotArea dataOnly="0" labelOnly="1" outline="0" fieldPosition="0">
        <references count="2">
          <reference field="3" count="1" selected="0">
            <x v="419"/>
          </reference>
          <reference field="4" count="1">
            <x v="377"/>
          </reference>
        </references>
      </pivotArea>
    </format>
    <format dxfId="54">
      <pivotArea dataOnly="0" labelOnly="1" outline="0" fieldPosition="0">
        <references count="2">
          <reference field="3" count="1" selected="0">
            <x v="326"/>
          </reference>
          <reference field="4" count="1">
            <x v="59"/>
          </reference>
        </references>
      </pivotArea>
    </format>
    <format dxfId="53">
      <pivotArea dataOnly="0" labelOnly="1" outline="0" fieldPosition="0">
        <references count="2">
          <reference field="3" count="1" selected="0">
            <x v="247"/>
          </reference>
          <reference field="4" count="1">
            <x v="125"/>
          </reference>
        </references>
      </pivotArea>
    </format>
    <format dxfId="52">
      <pivotArea dataOnly="0" labelOnly="1" outline="0" fieldPosition="0">
        <references count="2">
          <reference field="3" count="1" selected="0">
            <x v="224"/>
          </reference>
          <reference field="4" count="1">
            <x v="93"/>
          </reference>
        </references>
      </pivotArea>
    </format>
    <format dxfId="51">
      <pivotArea dataOnly="0" labelOnly="1" outline="0" fieldPosition="0">
        <references count="2">
          <reference field="3" count="1" selected="0">
            <x v="320"/>
          </reference>
          <reference field="4" count="1">
            <x v="248"/>
          </reference>
        </references>
      </pivotArea>
    </format>
    <format dxfId="50">
      <pivotArea dataOnly="0" labelOnly="1" outline="0" fieldPosition="0">
        <references count="2">
          <reference field="3" count="1" selected="0">
            <x v="157"/>
          </reference>
          <reference field="4" count="1">
            <x v="20"/>
          </reference>
        </references>
      </pivotArea>
    </format>
    <format dxfId="49">
      <pivotArea dataOnly="0" labelOnly="1" outline="0" fieldPosition="0">
        <references count="2">
          <reference field="3" count="1" selected="0">
            <x v="415"/>
          </reference>
          <reference field="4" count="1">
            <x v="261"/>
          </reference>
        </references>
      </pivotArea>
    </format>
    <format dxfId="48">
      <pivotArea dataOnly="0" labelOnly="1" outline="0" fieldPosition="0">
        <references count="2">
          <reference field="3" count="1" selected="0">
            <x v="226"/>
          </reference>
          <reference field="4" count="1">
            <x v="352"/>
          </reference>
        </references>
      </pivotArea>
    </format>
    <format dxfId="47">
      <pivotArea dataOnly="0" labelOnly="1" outline="0" fieldPosition="0">
        <references count="2">
          <reference field="3" count="1" selected="0">
            <x v="107"/>
          </reference>
          <reference field="4" count="1">
            <x v="129"/>
          </reference>
        </references>
      </pivotArea>
    </format>
    <format dxfId="46">
      <pivotArea dataOnly="0" labelOnly="1" outline="0" fieldPosition="0">
        <references count="2">
          <reference field="3" count="1" selected="0">
            <x v="78"/>
          </reference>
          <reference field="4" count="1">
            <x v="109"/>
          </reference>
        </references>
      </pivotArea>
    </format>
    <format dxfId="45">
      <pivotArea dataOnly="0" labelOnly="1" outline="0" fieldPosition="0">
        <references count="2">
          <reference field="3" count="1" selected="0">
            <x v="117"/>
          </reference>
          <reference field="4" count="1">
            <x v="95"/>
          </reference>
        </references>
      </pivotArea>
    </format>
    <format dxfId="44">
      <pivotArea dataOnly="0" labelOnly="1" outline="0" fieldPosition="0">
        <references count="2">
          <reference field="3" count="1" selected="0">
            <x v="87"/>
          </reference>
          <reference field="4" count="1">
            <x v="350"/>
          </reference>
        </references>
      </pivotArea>
    </format>
    <format dxfId="43">
      <pivotArea dataOnly="0" labelOnly="1" outline="0" fieldPosition="0">
        <references count="2">
          <reference field="3" count="1" selected="0">
            <x v="249"/>
          </reference>
          <reference field="4" count="1">
            <x v="164"/>
          </reference>
        </references>
      </pivotArea>
    </format>
    <format dxfId="42">
      <pivotArea dataOnly="0" labelOnly="1" outline="0" fieldPosition="0">
        <references count="2">
          <reference field="3" count="1" selected="0">
            <x v="141"/>
          </reference>
          <reference field="4" count="1">
            <x v="121"/>
          </reference>
        </references>
      </pivotArea>
    </format>
    <format dxfId="41">
      <pivotArea dataOnly="0" labelOnly="1" outline="0" fieldPosition="0">
        <references count="2">
          <reference field="3" count="1" selected="0">
            <x v="136"/>
          </reference>
          <reference field="4" count="1">
            <x v="319"/>
          </reference>
        </references>
      </pivotArea>
    </format>
    <format dxfId="40">
      <pivotArea dataOnly="0" labelOnly="1" outline="0" fieldPosition="0">
        <references count="2">
          <reference field="3" count="1" selected="0">
            <x v="98"/>
          </reference>
          <reference field="4" count="1">
            <x v="188"/>
          </reference>
        </references>
      </pivotArea>
    </format>
    <format dxfId="39">
      <pivotArea dataOnly="0" labelOnly="1" outline="0" fieldPosition="0">
        <references count="2">
          <reference field="3" count="1" selected="0">
            <x v="322"/>
          </reference>
          <reference field="4" count="1">
            <x v="243"/>
          </reference>
        </references>
      </pivotArea>
    </format>
    <format dxfId="38">
      <pivotArea dataOnly="0" labelOnly="1" outline="0" fieldPosition="0">
        <references count="2">
          <reference field="3" count="1" selected="0">
            <x v="60"/>
          </reference>
          <reference field="4" count="1">
            <x v="351"/>
          </reference>
        </references>
      </pivotArea>
    </format>
    <format dxfId="37">
      <pivotArea dataOnly="0" labelOnly="1" outline="0" fieldPosition="0">
        <references count="2">
          <reference field="3" count="1" selected="0">
            <x v="413"/>
          </reference>
          <reference field="4" count="1">
            <x v="138"/>
          </reference>
        </references>
      </pivotArea>
    </format>
    <format dxfId="36">
      <pivotArea dataOnly="0" labelOnly="1" outline="0" fieldPosition="0">
        <references count="2">
          <reference field="3" count="1" selected="0">
            <x v="232"/>
          </reference>
          <reference field="4" count="1">
            <x v="119"/>
          </reference>
        </references>
      </pivotArea>
    </format>
    <format dxfId="35">
      <pivotArea dataOnly="0" labelOnly="1" outline="0" fieldPosition="0">
        <references count="2">
          <reference field="3" count="1" selected="0">
            <x v="417"/>
          </reference>
          <reference field="4" count="1">
            <x v="298"/>
          </reference>
        </references>
      </pivotArea>
    </format>
    <format dxfId="34">
      <pivotArea dataOnly="0" labelOnly="1" outline="0" fieldPosition="0">
        <references count="2">
          <reference field="3" count="1" selected="0">
            <x v="127"/>
          </reference>
          <reference field="4" count="1">
            <x v="237"/>
          </reference>
        </references>
      </pivotArea>
    </format>
    <format dxfId="33">
      <pivotArea dataOnly="0" labelOnly="1" outline="0" fieldPosition="0">
        <references count="2">
          <reference field="3" count="1" selected="0">
            <x v="421"/>
          </reference>
          <reference field="4" count="1">
            <x v="78"/>
          </reference>
        </references>
      </pivotArea>
    </format>
    <format dxfId="32">
      <pivotArea dataOnly="0" labelOnly="1" outline="0" fieldPosition="0">
        <references count="2">
          <reference field="3" count="1" selected="0">
            <x v="376"/>
          </reference>
          <reference field="4" count="1">
            <x v="416"/>
          </reference>
        </references>
      </pivotArea>
    </format>
    <format dxfId="31">
      <pivotArea dataOnly="0" labelOnly="1" outline="0" fieldPosition="0">
        <references count="2">
          <reference field="3" count="1" selected="0">
            <x v="244"/>
          </reference>
          <reference field="4" count="1">
            <x v="271"/>
          </reference>
        </references>
      </pivotArea>
    </format>
    <format dxfId="30">
      <pivotArea dataOnly="0" labelOnly="1" outline="0" fieldPosition="0">
        <references count="2">
          <reference field="3" count="1" selected="0">
            <x v="145"/>
          </reference>
          <reference field="4" count="1">
            <x v="173"/>
          </reference>
        </references>
      </pivotArea>
    </format>
    <format dxfId="29">
      <pivotArea dataOnly="0" labelOnly="1" outline="0" fieldPosition="0">
        <references count="2">
          <reference field="3" count="1" selected="0">
            <x v="349"/>
          </reference>
          <reference field="4" count="1">
            <x v="334"/>
          </reference>
        </references>
      </pivotArea>
    </format>
    <format dxfId="28">
      <pivotArea dataOnly="0" labelOnly="1" outline="0" fieldPosition="0">
        <references count="2">
          <reference field="3" count="1" selected="0">
            <x v="89"/>
          </reference>
          <reference field="4" count="1">
            <x v="108"/>
          </reference>
        </references>
      </pivotArea>
    </format>
    <format dxfId="27">
      <pivotArea dataOnly="0" labelOnly="1" outline="0" fieldPosition="0">
        <references count="2">
          <reference field="3" count="1" selected="0">
            <x v="171"/>
          </reference>
          <reference field="4" count="1">
            <x v="389"/>
          </reference>
        </references>
      </pivotArea>
    </format>
    <format dxfId="26">
      <pivotArea dataOnly="0" labelOnly="1" outline="0" fieldPosition="0">
        <references count="2">
          <reference field="3" count="1" selected="0">
            <x v="101"/>
          </reference>
          <reference field="4" count="1">
            <x v="284"/>
          </reference>
        </references>
      </pivotArea>
    </format>
    <format dxfId="25">
      <pivotArea dataOnly="0" labelOnly="1" outline="0" fieldPosition="0">
        <references count="2">
          <reference field="3" count="1" selected="0">
            <x v="68"/>
          </reference>
          <reference field="4" count="1">
            <x v="40"/>
          </reference>
        </references>
      </pivotArea>
    </format>
    <format dxfId="24">
      <pivotArea dataOnly="0" labelOnly="1" outline="0" fieldPosition="0">
        <references count="2">
          <reference field="3" count="1" selected="0">
            <x v="237"/>
          </reference>
          <reference field="4" count="1">
            <x v="249"/>
          </reference>
        </references>
      </pivotArea>
    </format>
    <format dxfId="23">
      <pivotArea dataOnly="0" labelOnly="1" outline="0" fieldPosition="0">
        <references count="2">
          <reference field="3" count="1" selected="0">
            <x v="401"/>
          </reference>
          <reference field="4" count="1">
            <x v="236"/>
          </reference>
        </references>
      </pivotArea>
    </format>
    <format dxfId="22">
      <pivotArea dataOnly="0" labelOnly="1" outline="0" fieldPosition="0">
        <references count="2">
          <reference field="3" count="1" selected="0">
            <x v="238"/>
          </reference>
          <reference field="4" count="1">
            <x v="29"/>
          </reference>
        </references>
      </pivotArea>
    </format>
    <format dxfId="21">
      <pivotArea dataOnly="0" labelOnly="1" outline="0" fieldPosition="0">
        <references count="2">
          <reference field="3" count="1" selected="0">
            <x v="35"/>
          </reference>
          <reference field="4" count="1">
            <x v="4"/>
          </reference>
        </references>
      </pivotArea>
    </format>
    <format dxfId="20">
      <pivotArea dataOnly="0" labelOnly="1" outline="0" fieldPosition="0">
        <references count="2">
          <reference field="3" count="1" selected="0">
            <x v="0"/>
          </reference>
          <reference field="4" count="1">
            <x v="270"/>
          </reference>
        </references>
      </pivotArea>
    </format>
    <format dxfId="19">
      <pivotArea dataOnly="0" labelOnly="1" outline="0" fieldPosition="0">
        <references count="2">
          <reference field="3" count="1" selected="0">
            <x v="319"/>
          </reference>
          <reference field="4" count="1">
            <x v="33"/>
          </reference>
        </references>
      </pivotArea>
    </format>
    <format dxfId="18">
      <pivotArea dataOnly="0" labelOnly="1" outline="0" fieldPosition="0">
        <references count="2">
          <reference field="3" count="1" selected="0">
            <x v="383"/>
          </reference>
          <reference field="4" count="1">
            <x v="386"/>
          </reference>
        </references>
      </pivotArea>
    </format>
    <format dxfId="17">
      <pivotArea dataOnly="0" labelOnly="1" outline="0" fieldPosition="0">
        <references count="2">
          <reference field="3" count="1" selected="0">
            <x v="321"/>
          </reference>
          <reference field="4" count="1">
            <x v="172"/>
          </reference>
        </references>
      </pivotArea>
    </format>
    <format dxfId="16">
      <pivotArea dataOnly="0" labelOnly="1" outline="0" fieldPosition="0">
        <references count="2">
          <reference field="3" count="1" selected="0">
            <x v="305"/>
          </reference>
          <reference field="4" count="1">
            <x v="245"/>
          </reference>
        </references>
      </pivotArea>
    </format>
    <format dxfId="15">
      <pivotArea dataOnly="0" labelOnly="1" outline="0" fieldPosition="0">
        <references count="2">
          <reference field="3" count="1" selected="0">
            <x v="409"/>
          </reference>
          <reference field="4" count="1">
            <x v="39"/>
          </reference>
        </references>
      </pivotArea>
    </format>
    <format dxfId="14">
      <pivotArea dataOnly="0" labelOnly="1" outline="0" fieldPosition="0">
        <references count="2">
          <reference field="3" count="1" selected="0">
            <x v="410"/>
          </reference>
          <reference field="4" count="1">
            <x v="69"/>
          </reference>
        </references>
      </pivotArea>
    </format>
    <format dxfId="13">
      <pivotArea dataOnly="0" labelOnly="1" outline="0" fieldPosition="0">
        <references count="2">
          <reference field="3" count="1" selected="0">
            <x v="411"/>
          </reference>
          <reference field="4" count="1">
            <x v="30"/>
          </reference>
        </references>
      </pivotArea>
    </format>
    <format dxfId="12">
      <pivotArea dataOnly="0" labelOnly="1" outline="0" fieldPosition="0">
        <references count="2">
          <reference field="3" count="1" selected="0">
            <x v="412"/>
          </reference>
          <reference field="4" count="1">
            <x v="341"/>
          </reference>
        </references>
      </pivotArea>
    </format>
    <format dxfId="11">
      <pivotArea dataOnly="0" labelOnly="1" outline="0" fieldPosition="0">
        <references count="2">
          <reference field="3" count="1" selected="0">
            <x v="241"/>
          </reference>
          <reference field="4" count="1">
            <x v="349"/>
          </reference>
        </references>
      </pivotArea>
    </format>
    <format dxfId="10">
      <pivotArea dataOnly="0" labelOnly="1" outline="0" fieldPosition="0">
        <references count="2">
          <reference field="3" count="1" selected="0">
            <x v="414"/>
          </reference>
          <reference field="4" count="1">
            <x v="299"/>
          </reference>
        </references>
      </pivotArea>
    </format>
    <format dxfId="9">
      <pivotArea dataOnly="0" labelOnly="1" outline="0" fieldPosition="0">
        <references count="2">
          <reference field="3" count="1" selected="0">
            <x v="2"/>
          </reference>
          <reference field="4" count="1">
            <x v="113"/>
          </reference>
        </references>
      </pivotArea>
    </format>
    <format dxfId="8">
      <pivotArea dataOnly="0" labelOnly="1" outline="0" fieldPosition="0">
        <references count="2">
          <reference field="3" count="1" selected="0">
            <x v="416"/>
          </reference>
          <reference field="4" count="1">
            <x v="274"/>
          </reference>
        </references>
      </pivotArea>
    </format>
    <format dxfId="7">
      <pivotArea dataOnly="0" labelOnly="1" outline="0" fieldPosition="0">
        <references count="2">
          <reference field="3" count="1" selected="0">
            <x v="388"/>
          </reference>
          <reference field="4" count="1">
            <x v="262"/>
          </reference>
        </references>
      </pivotArea>
    </format>
    <format dxfId="6">
      <pivotArea dataOnly="0" labelOnly="1" outline="0" fieldPosition="0">
        <references count="2">
          <reference field="3" count="1" selected="0">
            <x v="418"/>
          </reference>
          <reference field="4" count="1">
            <x v="359"/>
          </reference>
        </references>
      </pivotArea>
    </format>
    <format dxfId="5">
      <pivotArea dataOnly="0" labelOnly="1" outline="0" fieldPosition="0">
        <references count="2">
          <reference field="3" count="1" selected="0">
            <x v="389"/>
          </reference>
          <reference field="4" count="1">
            <x v="161"/>
          </reference>
        </references>
      </pivotArea>
    </format>
    <format dxfId="4">
      <pivotArea dataOnly="0" labelOnly="1" outline="0" fieldPosition="0">
        <references count="2">
          <reference field="3" count="1" selected="0">
            <x v="420"/>
          </reference>
          <reference field="4" count="1">
            <x v="317"/>
          </reference>
        </references>
      </pivotArea>
    </format>
    <format dxfId="3">
      <pivotArea dataOnly="0" labelOnly="1" outline="0" fieldPosition="0">
        <references count="2">
          <reference field="3" count="1" selected="0">
            <x v="390"/>
          </reference>
          <reference field="4" count="1">
            <x v="17"/>
          </reference>
        </references>
      </pivotArea>
    </format>
    <format dxfId="2">
      <pivotArea dataOnly="0" labelOnly="1" outline="0" fieldPosition="0">
        <references count="2">
          <reference field="3" count="1" selected="0">
            <x v="422"/>
          </reference>
          <reference field="4" count="1">
            <x v="329"/>
          </reference>
        </references>
      </pivotArea>
    </format>
    <format dxfId="1">
      <pivotArea dataOnly="0" labelOnly="1" outline="0" fieldPosition="0">
        <references count="2">
          <reference field="3" count="1" selected="0">
            <x v="81"/>
          </reference>
          <reference field="4" count="1">
            <x v="210"/>
          </reference>
        </references>
      </pivotArea>
    </format>
    <format dxfId="0">
      <pivotArea dataOnly="0" labelOnly="1" outline="0" fieldPosition="0">
        <references count="2">
          <reference field="3" count="1" selected="0">
            <x v="392"/>
          </reference>
          <reference field="4" count="1">
            <x v="259"/>
          </reference>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ptaylor2@mt.gov" TargetMode="External"/><Relationship Id="rId2" Type="http://schemas.openxmlformats.org/officeDocument/2006/relationships/hyperlink" Target="mailto:keri.ludwig@mt.gov" TargetMode="External"/><Relationship Id="rId1" Type="http://schemas.openxmlformats.org/officeDocument/2006/relationships/hyperlink" Target="mailto:drosenthal@mt.gov" TargetMode="Externa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tabSelected="1" workbookViewId="0"/>
  </sheetViews>
  <sheetFormatPr defaultRowHeight="15" x14ac:dyDescent="0.25"/>
  <sheetData>
    <row r="1" spans="1:3" ht="15.75" x14ac:dyDescent="0.25">
      <c r="A1" s="66" t="s">
        <v>1035</v>
      </c>
    </row>
    <row r="2" spans="1:3" ht="15.75" x14ac:dyDescent="0.25">
      <c r="A2" s="68" t="s">
        <v>1036</v>
      </c>
    </row>
    <row r="4" spans="1:3" ht="15.75" x14ac:dyDescent="0.25">
      <c r="A4" s="67" t="s">
        <v>1037</v>
      </c>
    </row>
    <row r="5" spans="1:3" ht="15.75" x14ac:dyDescent="0.25">
      <c r="A5" s="67" t="s">
        <v>1091</v>
      </c>
    </row>
    <row r="6" spans="1:3" ht="15.75" x14ac:dyDescent="0.25">
      <c r="A6" s="67" t="s">
        <v>1092</v>
      </c>
    </row>
    <row r="7" spans="1:3" ht="15.75" x14ac:dyDescent="0.25">
      <c r="A7" s="70" t="s">
        <v>1045</v>
      </c>
    </row>
    <row r="8" spans="1:3" ht="15.75" x14ac:dyDescent="0.25">
      <c r="A8" s="70" t="s">
        <v>1046</v>
      </c>
    </row>
    <row r="9" spans="1:3" ht="15.75" x14ac:dyDescent="0.25">
      <c r="A9" s="67" t="s">
        <v>1093</v>
      </c>
    </row>
    <row r="10" spans="1:3" ht="15.75" x14ac:dyDescent="0.25">
      <c r="A10" s="67" t="s">
        <v>1094</v>
      </c>
    </row>
    <row r="11" spans="1:3" ht="15.75" x14ac:dyDescent="0.25">
      <c r="A11" s="71" t="s">
        <v>1038</v>
      </c>
    </row>
    <row r="12" spans="1:3" ht="15.75" x14ac:dyDescent="0.25">
      <c r="A12" s="71" t="s">
        <v>1039</v>
      </c>
    </row>
    <row r="13" spans="1:3" ht="15.75" x14ac:dyDescent="0.25">
      <c r="A13" s="72" t="s">
        <v>1040</v>
      </c>
    </row>
    <row r="14" spans="1:3" s="49" customFormat="1" ht="15.75" x14ac:dyDescent="0.25">
      <c r="A14" s="72"/>
      <c r="C14" s="49" t="s">
        <v>1041</v>
      </c>
    </row>
    <row r="15" spans="1:3" ht="18" x14ac:dyDescent="0.25">
      <c r="A15" s="71" t="s">
        <v>1042</v>
      </c>
    </row>
    <row r="16" spans="1:3" s="49" customFormat="1" ht="15.75" x14ac:dyDescent="0.25">
      <c r="A16" s="71"/>
      <c r="B16" s="49" t="s">
        <v>1043</v>
      </c>
    </row>
    <row r="17" spans="1:2" ht="18" x14ac:dyDescent="0.25">
      <c r="A17" s="71" t="s">
        <v>1044</v>
      </c>
    </row>
    <row r="18" spans="1:2" ht="15.75" x14ac:dyDescent="0.25">
      <c r="A18" s="67" t="s">
        <v>1095</v>
      </c>
    </row>
    <row r="19" spans="1:2" x14ac:dyDescent="0.25">
      <c r="A19" s="69"/>
      <c r="B19" s="49" t="s">
        <v>1050</v>
      </c>
    </row>
    <row r="20" spans="1:2" ht="15.75" x14ac:dyDescent="0.25">
      <c r="A20" s="67" t="s">
        <v>1096</v>
      </c>
    </row>
    <row r="21" spans="1:2" x14ac:dyDescent="0.25">
      <c r="A21" s="69"/>
      <c r="B21" s="49" t="s">
        <v>1051</v>
      </c>
    </row>
    <row r="22" spans="1:2" x14ac:dyDescent="0.25">
      <c r="A22" s="69"/>
      <c r="B22" s="49" t="s">
        <v>1052</v>
      </c>
    </row>
    <row r="23" spans="1:2" ht="18" x14ac:dyDescent="0.25">
      <c r="A23" s="67" t="s">
        <v>1097</v>
      </c>
    </row>
    <row r="24" spans="1:2" ht="18" x14ac:dyDescent="0.25">
      <c r="A24" s="69"/>
      <c r="B24" s="66" t="s">
        <v>1053</v>
      </c>
    </row>
    <row r="25" spans="1:2" ht="15.75" x14ac:dyDescent="0.25">
      <c r="A25" s="67" t="s">
        <v>1098</v>
      </c>
    </row>
    <row r="26" spans="1:2" x14ac:dyDescent="0.25">
      <c r="A26" s="69"/>
      <c r="B26" s="49" t="s">
        <v>1054</v>
      </c>
    </row>
    <row r="27" spans="1:2" ht="15.75" x14ac:dyDescent="0.25">
      <c r="A27" s="67" t="s">
        <v>1099</v>
      </c>
    </row>
    <row r="28" spans="1:2" ht="18" x14ac:dyDescent="0.25">
      <c r="A28" s="73" t="s">
        <v>1047</v>
      </c>
    </row>
    <row r="29" spans="1:2" ht="18" x14ac:dyDescent="0.25">
      <c r="A29" s="73" t="s">
        <v>1048</v>
      </c>
    </row>
    <row r="30" spans="1:2" ht="18" x14ac:dyDescent="0.25">
      <c r="A30" s="73" t="s">
        <v>1049</v>
      </c>
    </row>
    <row r="31" spans="1:2" ht="18" x14ac:dyDescent="0.25">
      <c r="A31" s="67" t="s">
        <v>1100</v>
      </c>
    </row>
    <row r="32" spans="1:2" x14ac:dyDescent="0.25">
      <c r="A32" s="69"/>
      <c r="B32" s="49" t="s">
        <v>1055</v>
      </c>
    </row>
    <row r="33" spans="1:2" ht="15.75" x14ac:dyDescent="0.25">
      <c r="A33" s="67" t="s">
        <v>1101</v>
      </c>
    </row>
    <row r="34" spans="1:2" x14ac:dyDescent="0.25">
      <c r="B34" s="49" t="s">
        <v>1056</v>
      </c>
    </row>
    <row r="35" spans="1:2" ht="15.75" x14ac:dyDescent="0.25">
      <c r="A35" s="67" t="s">
        <v>1102</v>
      </c>
    </row>
    <row r="36" spans="1:2" ht="15.75" x14ac:dyDescent="0.25">
      <c r="A36" s="67" t="s">
        <v>1103</v>
      </c>
    </row>
    <row r="37" spans="1:2" ht="15.75" x14ac:dyDescent="0.25">
      <c r="A37" s="74" t="s">
        <v>1057</v>
      </c>
    </row>
    <row r="38" spans="1:2" ht="15.75" x14ac:dyDescent="0.25">
      <c r="A38" s="74" t="s">
        <v>1058</v>
      </c>
    </row>
  </sheetData>
  <sheetProtection sheet="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1"/>
  <sheetViews>
    <sheetView topLeftCell="D1" zoomScale="85" zoomScaleNormal="85" workbookViewId="0">
      <selection activeCell="G6" sqref="G6"/>
    </sheetView>
  </sheetViews>
  <sheetFormatPr defaultColWidth="12.28515625" defaultRowHeight="14.25" x14ac:dyDescent="0.2"/>
  <cols>
    <col min="1" max="1" width="5.28515625" style="3" hidden="1" customWidth="1"/>
    <col min="2" max="2" width="6.7109375" style="3" hidden="1" customWidth="1"/>
    <col min="3" max="3" width="7.7109375" style="3" hidden="1" customWidth="1"/>
    <col min="4" max="4" width="4.42578125" style="3" customWidth="1"/>
    <col min="5" max="5" width="23.140625" style="3" bestFit="1" customWidth="1"/>
    <col min="6" max="6" width="15" style="3" customWidth="1"/>
    <col min="7" max="7" width="13.7109375" style="3" customWidth="1"/>
    <col min="8" max="9" width="12.7109375" style="3" customWidth="1"/>
    <col min="10" max="10" width="13.85546875" style="3" customWidth="1"/>
    <col min="11" max="11" width="11.42578125" style="3" customWidth="1"/>
    <col min="12" max="12" width="19.140625" style="3" bestFit="1" customWidth="1"/>
    <col min="13" max="14" width="14.85546875" style="3" customWidth="1"/>
    <col min="15" max="16" width="12.28515625" style="3" bestFit="1" customWidth="1"/>
    <col min="17" max="17" width="10.85546875" style="3" bestFit="1" customWidth="1"/>
    <col min="18" max="18" width="11.5703125" style="3" bestFit="1" customWidth="1"/>
    <col min="19" max="19" width="12.28515625" style="3" bestFit="1" customWidth="1"/>
    <col min="20" max="20" width="14.42578125" style="3" customWidth="1"/>
    <col min="21" max="21" width="12.28515625" style="3" bestFit="1" customWidth="1"/>
    <col min="22" max="22" width="14.140625" style="3" bestFit="1" customWidth="1"/>
    <col min="23" max="16384" width="12.28515625" style="3"/>
  </cols>
  <sheetData>
    <row r="1" spans="1:24" ht="20.25" x14ac:dyDescent="0.3">
      <c r="H1" s="4"/>
      <c r="I1" s="4"/>
      <c r="J1" s="4"/>
    </row>
    <row r="2" spans="1:24" ht="63" customHeight="1" x14ac:dyDescent="0.4">
      <c r="H2" s="28" t="s">
        <v>1130</v>
      </c>
      <c r="I2" s="26" t="s">
        <v>959</v>
      </c>
      <c r="K2" s="26"/>
      <c r="L2" s="26"/>
      <c r="M2" s="26"/>
      <c r="N2" s="26"/>
      <c r="P2" s="152" t="s">
        <v>1059</v>
      </c>
      <c r="Q2" s="153"/>
      <c r="R2" s="153"/>
      <c r="S2" s="153"/>
      <c r="T2" s="153"/>
      <c r="U2" s="153"/>
      <c r="V2" s="153"/>
    </row>
    <row r="3" spans="1:24" ht="18.75" customHeight="1" x14ac:dyDescent="0.35">
      <c r="H3" s="5"/>
      <c r="I3" s="5"/>
      <c r="J3" s="5"/>
      <c r="K3" s="30" t="s">
        <v>0</v>
      </c>
      <c r="L3" s="39" t="s">
        <v>14</v>
      </c>
      <c r="M3" s="4" t="s">
        <v>864</v>
      </c>
      <c r="N3" s="4" t="str">
        <f>IF(ISERROR(VLOOKUP(L3,CoInfo_LEInfo!A3:B58,2,FALSE)),"",(VLOOKUP(L3,CoInfo_LEInfo!A3:B58,2,FALSE)))</f>
        <v/>
      </c>
      <c r="S3" s="118" t="s">
        <v>1143</v>
      </c>
    </row>
    <row r="4" spans="1:24" s="80" customFormat="1" ht="6.75" customHeight="1" x14ac:dyDescent="0.35">
      <c r="H4" s="81"/>
      <c r="I4" s="81"/>
      <c r="J4" s="81"/>
      <c r="K4" s="82"/>
      <c r="L4" s="83"/>
      <c r="M4" s="83"/>
      <c r="N4" s="83"/>
      <c r="S4" s="84"/>
    </row>
    <row r="5" spans="1:24" s="80" customFormat="1" ht="6.75" customHeight="1" x14ac:dyDescent="0.35">
      <c r="D5" s="85"/>
      <c r="E5" s="85"/>
      <c r="F5" s="85"/>
      <c r="G5" s="85"/>
      <c r="H5" s="86"/>
      <c r="I5" s="86"/>
      <c r="J5" s="86"/>
      <c r="K5" s="87"/>
      <c r="L5" s="88"/>
      <c r="M5" s="88"/>
      <c r="N5" s="83"/>
      <c r="S5" s="84"/>
    </row>
    <row r="6" spans="1:24" s="80" customFormat="1" ht="15" customHeight="1" x14ac:dyDescent="0.3">
      <c r="D6" s="89"/>
      <c r="E6" s="85"/>
      <c r="F6" s="90" t="s">
        <v>1061</v>
      </c>
      <c r="G6" s="38"/>
      <c r="H6" s="85"/>
      <c r="I6" s="90" t="s">
        <v>1063</v>
      </c>
      <c r="J6" s="93" t="str">
        <f>IF(G6="","",(H32/(H32+H51)))</f>
        <v/>
      </c>
      <c r="K6" s="90"/>
      <c r="L6" s="90" t="s">
        <v>1064</v>
      </c>
      <c r="M6" s="93" t="str">
        <f>IF(J6="","",1-J6)</f>
        <v/>
      </c>
      <c r="N6" s="83"/>
      <c r="S6" s="84"/>
    </row>
    <row r="7" spans="1:24" s="80" customFormat="1" ht="14.25" customHeight="1" x14ac:dyDescent="0.3">
      <c r="D7" s="89"/>
      <c r="E7" s="85"/>
      <c r="F7" s="90" t="s">
        <v>1062</v>
      </c>
      <c r="G7" s="38"/>
      <c r="H7" s="85"/>
      <c r="I7" s="90" t="s">
        <v>1063</v>
      </c>
      <c r="J7" s="93" t="str">
        <f>IF(G7="","",(S32/(S32+S51)))</f>
        <v/>
      </c>
      <c r="K7" s="87"/>
      <c r="L7" s="90" t="s">
        <v>1064</v>
      </c>
      <c r="M7" s="93" t="str">
        <f>IF(J7="","",1-J7)</f>
        <v/>
      </c>
      <c r="N7" s="83"/>
      <c r="S7" s="84"/>
    </row>
    <row r="8" spans="1:24" s="80" customFormat="1" ht="6.75" customHeight="1" x14ac:dyDescent="0.3">
      <c r="D8" s="89"/>
      <c r="E8" s="85"/>
      <c r="F8" s="90"/>
      <c r="G8" s="91"/>
      <c r="H8" s="85"/>
      <c r="I8" s="90"/>
      <c r="J8" s="92"/>
      <c r="K8" s="87"/>
      <c r="L8" s="90"/>
      <c r="M8" s="92"/>
      <c r="N8" s="83"/>
      <c r="S8" s="84"/>
    </row>
    <row r="9" spans="1:24" s="7" customFormat="1" x14ac:dyDescent="0.2">
      <c r="S9" s="34" t="s">
        <v>955</v>
      </c>
      <c r="T9" s="35" t="s">
        <v>956</v>
      </c>
      <c r="U9" s="36" t="s">
        <v>957</v>
      </c>
    </row>
    <row r="10" spans="1:24" s="7" customFormat="1" ht="12" x14ac:dyDescent="0.2">
      <c r="D10" s="8" t="s">
        <v>1</v>
      </c>
      <c r="E10" s="9"/>
      <c r="F10" s="9"/>
      <c r="G10" s="9"/>
      <c r="H10" s="9"/>
      <c r="I10" s="9"/>
      <c r="J10" s="9"/>
      <c r="K10" s="9"/>
      <c r="L10" s="9"/>
      <c r="M10" s="9"/>
      <c r="N10" s="9"/>
      <c r="O10" s="9"/>
      <c r="P10" s="9"/>
      <c r="Q10" s="9"/>
      <c r="R10" s="9"/>
      <c r="S10" s="9"/>
      <c r="T10" s="9"/>
      <c r="U10" s="9"/>
      <c r="V10" s="9"/>
    </row>
    <row r="11" spans="1:24" s="7" customFormat="1" ht="119.25" customHeight="1" x14ac:dyDescent="0.2">
      <c r="A11" s="7" t="s">
        <v>998</v>
      </c>
      <c r="B11" s="7" t="s">
        <v>863</v>
      </c>
      <c r="C11" s="7" t="s">
        <v>997</v>
      </c>
      <c r="D11" s="52" t="s">
        <v>2</v>
      </c>
      <c r="E11" s="52" t="s">
        <v>3</v>
      </c>
      <c r="F11" s="53" t="s">
        <v>874</v>
      </c>
      <c r="G11" s="54" t="s">
        <v>875</v>
      </c>
      <c r="H11" s="23" t="s">
        <v>1003</v>
      </c>
      <c r="I11" s="23" t="s">
        <v>1033</v>
      </c>
      <c r="J11" s="23" t="s">
        <v>1026</v>
      </c>
      <c r="K11" s="23" t="s">
        <v>4</v>
      </c>
      <c r="L11" s="23" t="s">
        <v>5</v>
      </c>
      <c r="M11" s="23" t="s">
        <v>6</v>
      </c>
      <c r="N11" s="64" t="s">
        <v>1034</v>
      </c>
      <c r="O11" s="23" t="s">
        <v>7</v>
      </c>
      <c r="P11" s="10" t="s">
        <v>1002</v>
      </c>
      <c r="Q11" s="10" t="s">
        <v>1027</v>
      </c>
      <c r="R11" s="10" t="s">
        <v>8</v>
      </c>
      <c r="S11" s="10" t="s">
        <v>9</v>
      </c>
      <c r="T11" s="10" t="s">
        <v>10</v>
      </c>
      <c r="U11" s="53" t="s">
        <v>11</v>
      </c>
      <c r="V11" s="53" t="s">
        <v>12</v>
      </c>
    </row>
    <row r="12" spans="1:24" s="7" customFormat="1" ht="12" x14ac:dyDescent="0.2">
      <c r="A12" s="11" t="s">
        <v>865</v>
      </c>
      <c r="B12" s="7" t="str">
        <f t="shared" ref="B12:B31" si="0">$N$3</f>
        <v/>
      </c>
      <c r="C12" s="7" t="str">
        <f>B12&amp;A12</f>
        <v>1</v>
      </c>
      <c r="D12" s="7" t="str">
        <f>IF(ISERROR(VLOOKUP(C12,ELEM_LE!$A$2:$J$1239,6,FALSE)),"",(VLOOKUP(C12,ELEM_LE!$A$2:$J$1239,6,FALSE)))</f>
        <v/>
      </c>
      <c r="E12" s="7" t="str">
        <f>IF(ISERROR(VLOOKUP(C12,ELEM_LE!$A$2:$J$1239,7,FALSE)),"",(VLOOKUP(C12,ELEM_LE!$A$2:$J$1239,7,FALSE)))</f>
        <v/>
      </c>
      <c r="F12" s="42" t="str">
        <f>IF(D12="","",IF(ISERROR((VLOOKUP(B12&amp;D12,DropDataHere!$R$3:$AB$497,11,FALSE))),0,((VLOOKUP(B12&amp;D12,DropDataHere!$R$3:$AB$497,11,FALSE)))))</f>
        <v/>
      </c>
      <c r="G12" s="40" t="str">
        <f>IF(ISERROR(VLOOKUP(B12&amp;D12,DropDataHere!$R$3:$Z$497,9,FALSE)),"",(VLOOKUP(B12&amp;D12,DropDataHere!$R$3:$Z$497,9,FALSE)))</f>
        <v/>
      </c>
      <c r="H12" s="22" t="str">
        <f>IF(D12="","",IF(ISERROR(VLOOKUP(D12,DropDataHere!$C$3:$G$413,4,FALSE)),0,(VLOOKUP(D12,DropDataHere!$C$3:$G$413,4,FALSE))))</f>
        <v/>
      </c>
      <c r="I12" s="22" t="str">
        <f>IF(D12="","",IF(ISERROR(VLOOKUP(D12,DropDataHere!$AM$3:$AP$211,4,FALSE)),0,(VLOOKUP(D12,DropDataHere!$AM$3:$AP$211,4,FALSE))))</f>
        <v/>
      </c>
      <c r="J12" s="22" t="str">
        <f>IF(D12="","",IF(ISERROR(VLOOKUP(D12,DropDataHere!$C$3:$H$4113,6,FALSE)),0,(VLOOKUP(D12,DropDataHere!$C$3:$H$4113,6,FALSE))))</f>
        <v/>
      </c>
      <c r="K12" s="22" t="str">
        <f>IF(D12="","",IF(ISERROR(VLOOKUP(D12,DropDataHere!$L$3:$P$119,4,FALSE)),0,(VLOOKUP(D12,DropDataHere!$L$3:$P$119,4,FALSE))))</f>
        <v/>
      </c>
      <c r="L12" s="22" t="str">
        <f>IF(D12="","",IF((H12+I12+J12+K12)*F12&lt;H12*F12,MINA((H12+IF(K12&lt;0,K12,0))*F12,(G12+I12+IF(K12&lt;0,K12,0))),(H12+I12+J12+K12)*F12))</f>
        <v/>
      </c>
      <c r="M12" s="22" t="str">
        <f>IF($F$34="","Fill Cash Balance",IF(ISERROR(IF($L$32&gt;$F$34,(L12/$L$32)*$F$34,L12)),"",(IF($L$32&gt;$F$34,(L12/$L$32)*$F$34,L12))))</f>
        <v>Fill Cash Balance</v>
      </c>
      <c r="N12" s="65"/>
      <c r="O12" s="22" t="str">
        <f>IF(N12="","",IF(N12&gt;=0,L12-N12,IF(ISERROR(L12-M12),"",(L12-M12))))</f>
        <v/>
      </c>
      <c r="P12" s="21" t="str">
        <f>IF(ISERROR(VLOOKUP(D12,DropDataHere!$C$2:$K$1260,5,FALSE)),"",(VLOOKUP(D12,DropDataHere!$C$2:$K$1260,5,FALSE)))</f>
        <v/>
      </c>
      <c r="Q12" s="21" t="str">
        <f>IF(ISERROR(VLOOKUP(D12,DropDataHere!$C$2:$K$1260,7,FALSE)+IF(J12&gt;0,J12,0)),"",(VLOOKUP(D12,DropDataHere!$C$2:$K$1260,7,FALSE)+IF(J12&gt;0,J12,0)))</f>
        <v/>
      </c>
      <c r="R12" s="21" t="str">
        <f>IF(D12="","",IF(ISERROR(VLOOKUP(D12,DropDataHere!$L$3:$P$19,5,FALSE)),0,(VLOOKUP(D12,DropDataHere!$L$3:$P$39,5,FALSE))))</f>
        <v/>
      </c>
      <c r="S12" s="21" t="str">
        <f>IF(F12="","",(P12+Q12+R12)*F12)</f>
        <v/>
      </c>
      <c r="T12" s="21" t="str">
        <f>IF($F$35="","Fill Cash Balance",IF(ISERROR(IF($S$32+$O$32&gt;$F$35,(S12+O12)/($S$32+$O$32)*$F$35,(S12+O12))),"",(IF($S$32+$O$32&gt;$F$35,(S12+O12)/($S$32+$O$32)*$F$35,(S12+O12)))))</f>
        <v>Fill Cash Balance</v>
      </c>
      <c r="U12" s="40" t="str">
        <f t="shared" ref="U12:U31" si="1">IF(ISERROR(T12+M12),"",(T12+M12))</f>
        <v/>
      </c>
      <c r="V12" s="40" t="str">
        <f t="shared" ref="V12:V31" si="2">IF(ISERROR(U12-L12-S12),"",(U12-L12-S12))</f>
        <v/>
      </c>
    </row>
    <row r="13" spans="1:24" s="7" customFormat="1" ht="12" x14ac:dyDescent="0.2">
      <c r="A13" s="11" t="s">
        <v>866</v>
      </c>
      <c r="B13" s="7" t="str">
        <f t="shared" si="0"/>
        <v/>
      </c>
      <c r="C13" s="7" t="str">
        <f t="shared" ref="C13:C25" si="3">B13&amp;A13</f>
        <v>2</v>
      </c>
      <c r="D13" s="7" t="str">
        <f>IF(ISERROR(VLOOKUP(C13,ELEM_LE!$A$2:$J$1239,6,FALSE)),"",(VLOOKUP(C13,ELEM_LE!$A$2:$J$1239,6,FALSE)))</f>
        <v/>
      </c>
      <c r="E13" s="7" t="str">
        <f>IF(ISERROR(VLOOKUP(C13,ELEM_LE!$A$2:$J$1239,7,FALSE)),"",(VLOOKUP(C13,ELEM_LE!$A$2:$J$1239,7,FALSE)))</f>
        <v/>
      </c>
      <c r="F13" s="42" t="str">
        <f>IF(D13="","",IF(ISERROR((VLOOKUP(B13&amp;D13,DropDataHere!$R$3:$AB$497,11,FALSE))),0,((VLOOKUP(B13&amp;D13,DropDataHere!$R$3:$AB$497,11,FALSE)))))</f>
        <v/>
      </c>
      <c r="G13" s="40" t="str">
        <f>IF(ISERROR(VLOOKUP(B13&amp;D13,DropDataHere!$R$3:$Z$497,9,FALSE)),"",(VLOOKUP(B13&amp;D13,DropDataHere!$R$3:$Z$497,9,FALSE)))</f>
        <v/>
      </c>
      <c r="H13" s="22" t="str">
        <f>IF(D13="","",IF(ISERROR(VLOOKUP(D13,DropDataHere!$C$3:$G$413,4,FALSE)),0,(VLOOKUP(D13,DropDataHere!$C$3:$G$413,4,FALSE))))</f>
        <v/>
      </c>
      <c r="I13" s="22" t="str">
        <f>IF(D13="","",IF(ISERROR(VLOOKUP(D13,DropDataHere!$AM$3:$AP$211,4,FALSE)),0,(VLOOKUP(D13,DropDataHere!$AM$3:$AP$211,4,FALSE))))</f>
        <v/>
      </c>
      <c r="J13" s="22" t="str">
        <f>IF(D13="","",IF(ISERROR(VLOOKUP(D13,DropDataHere!$C$3:$H$4113,6,FALSE)),0,(VLOOKUP(D13,DropDataHere!$C$3:$H$4113,6,FALSE))))</f>
        <v/>
      </c>
      <c r="K13" s="22" t="str">
        <f>IF(D13="","",IF(ISERROR(VLOOKUP(D13,DropDataHere!$L$3:$P$119,4,FALSE)),0,(VLOOKUP(D13,DropDataHere!$L$3:$P$119,4,FALSE))))</f>
        <v/>
      </c>
      <c r="L13" s="22" t="str">
        <f t="shared" ref="L13:L31" si="4">IF(D13="","",IF((H13+I13+J13+K13)*F13&lt;H13*F13,MINA((H13+IF(K13&lt;0,K13,0))*F13,(G13+I13+IF(K13&lt;0,K13,0))),(H13+I13+J13+K13)*F13))</f>
        <v/>
      </c>
      <c r="M13" s="22" t="str">
        <f t="shared" ref="M13:M31" si="5">IF($F$34="","Fill Cash Balance",IF(ISERROR(IF($L$32&gt;$F$34,(L13/$L$32)*$F$34,L13)),"",(IF($L$32&gt;$F$34,(L13/$L$32)*$F$34,L13))))</f>
        <v>Fill Cash Balance</v>
      </c>
      <c r="N13" s="65"/>
      <c r="O13" s="22" t="str">
        <f t="shared" ref="O13:O31" si="6">IF(N13="","",IF(N13&gt;=0,L13-N13,IF(ISERROR(L13-M13),"",(L13-M13))))</f>
        <v/>
      </c>
      <c r="P13" s="21" t="str">
        <f>IF(ISERROR(VLOOKUP(D13,DropDataHere!$C$2:$K$1260,5,FALSE)),"",(VLOOKUP(D13,DropDataHere!$C$2:$K$1260,5,FALSE)))</f>
        <v/>
      </c>
      <c r="Q13" s="21" t="str">
        <f>IF(ISERROR(VLOOKUP(D13,DropDataHere!$C$2:$K$1260,7,FALSE)+IF(J13&gt;0,J13,0)),"",(VLOOKUP(D13,DropDataHere!$C$2:$K$1260,7,FALSE)+IF(J13&gt;0,J13,0)))</f>
        <v/>
      </c>
      <c r="R13" s="21" t="str">
        <f>IF(D13="","",IF(ISERROR(VLOOKUP(D13,DropDataHere!$L$3:$P$19,5,FALSE)),0,(VLOOKUP(D13,DropDataHere!$L$3:$P$39,5,FALSE))))</f>
        <v/>
      </c>
      <c r="S13" s="21" t="str">
        <f t="shared" ref="S13:S31" si="7">IF(F13="","",(P13+Q13+R13)*F13)</f>
        <v/>
      </c>
      <c r="T13" s="21" t="str">
        <f t="shared" ref="T13:T31" si="8">IF($F$35="","Fill Cash Balance",IF(ISERROR(IF($S$32+$O$32&gt;$F$35,(S13+O13)/($S$32+$O$32)*$F$35,(S13+O13))),"",(IF($S$32+$O$32&gt;$F$35,(S13+O13)/($S$32+$O$32)*$F$35,(S13+O13)))))</f>
        <v>Fill Cash Balance</v>
      </c>
      <c r="U13" s="40" t="str">
        <f t="shared" si="1"/>
        <v/>
      </c>
      <c r="V13" s="40" t="str">
        <f t="shared" si="2"/>
        <v/>
      </c>
      <c r="X13" s="62"/>
    </row>
    <row r="14" spans="1:24" s="7" customFormat="1" ht="12" x14ac:dyDescent="0.2">
      <c r="A14" s="11" t="s">
        <v>867</v>
      </c>
      <c r="B14" s="7" t="str">
        <f t="shared" si="0"/>
        <v/>
      </c>
      <c r="C14" s="7" t="str">
        <f t="shared" si="3"/>
        <v>3</v>
      </c>
      <c r="D14" s="7" t="str">
        <f>IF(ISERROR(VLOOKUP(C14,ELEM_LE!$A$2:$J$1239,6,FALSE)),"",(VLOOKUP(C14,ELEM_LE!$A$2:$J$1239,6,FALSE)))</f>
        <v/>
      </c>
      <c r="E14" s="7" t="str">
        <f>IF(ISERROR(VLOOKUP(C14,ELEM_LE!$A$2:$J$1239,7,FALSE)),"",(VLOOKUP(C14,ELEM_LE!$A$2:$J$1239,7,FALSE)))</f>
        <v/>
      </c>
      <c r="F14" s="42" t="str">
        <f>IF(D14="","",IF(ISERROR((VLOOKUP(B14&amp;D14,DropDataHere!$R$3:$AB$497,11,FALSE))),0,((VLOOKUP(B14&amp;D14,DropDataHere!$R$3:$AB$497,11,FALSE)))))</f>
        <v/>
      </c>
      <c r="G14" s="40" t="str">
        <f>IF(ISERROR(VLOOKUP(B14&amp;D14,DropDataHere!$R$3:$Z$497,9,FALSE)),"",(VLOOKUP(B14&amp;D14,DropDataHere!$R$3:$Z$497,9,FALSE)))</f>
        <v/>
      </c>
      <c r="H14" s="22" t="str">
        <f>IF(D14="","",IF(ISERROR(VLOOKUP(D14,DropDataHere!$C$3:$G$413,4,FALSE)),0,(VLOOKUP(D14,DropDataHere!$C$3:$G$413,4,FALSE))))</f>
        <v/>
      </c>
      <c r="I14" s="22" t="str">
        <f>IF(D14="","",IF(ISERROR(VLOOKUP(D14,DropDataHere!$AM$3:$AP$211,4,FALSE)),0,(VLOOKUP(D14,DropDataHere!$AM$3:$AP$211,4,FALSE))))</f>
        <v/>
      </c>
      <c r="J14" s="22" t="str">
        <f>IF(D14="","",IF(ISERROR(VLOOKUP(D14,DropDataHere!$C$3:$H$4113,6,FALSE)),0,(VLOOKUP(D14,DropDataHere!$C$3:$H$4113,6,FALSE))))</f>
        <v/>
      </c>
      <c r="K14" s="22" t="str">
        <f>IF(D14="","",IF(ISERROR(VLOOKUP(D14,DropDataHere!$L$3:$P$119,4,FALSE)),0,(VLOOKUP(D14,DropDataHere!$L$3:$P$119,4,FALSE))))</f>
        <v/>
      </c>
      <c r="L14" s="22" t="str">
        <f t="shared" si="4"/>
        <v/>
      </c>
      <c r="M14" s="22" t="str">
        <f t="shared" si="5"/>
        <v>Fill Cash Balance</v>
      </c>
      <c r="N14" s="65"/>
      <c r="O14" s="22" t="str">
        <f t="shared" si="6"/>
        <v/>
      </c>
      <c r="P14" s="21" t="str">
        <f>IF(ISERROR(VLOOKUP(D14,DropDataHere!$C$2:$K$1260,5,FALSE)),"",(VLOOKUP(D14,DropDataHere!$C$2:$K$1260,5,FALSE)))</f>
        <v/>
      </c>
      <c r="Q14" s="21" t="str">
        <f>IF(ISERROR(VLOOKUP(D14,DropDataHere!$C$2:$K$1260,7,FALSE)+IF(J14&gt;0,J14,0)),"",(VLOOKUP(D14,DropDataHere!$C$2:$K$1260,7,FALSE)+IF(J14&gt;0,J14,0)))</f>
        <v/>
      </c>
      <c r="R14" s="21" t="str">
        <f>IF(D14="","",IF(ISERROR(VLOOKUP(D14,DropDataHere!$L$3:$P$19,5,FALSE)),0,(VLOOKUP(D14,DropDataHere!$L$3:$P$39,5,FALSE))))</f>
        <v/>
      </c>
      <c r="S14" s="21" t="str">
        <f t="shared" si="7"/>
        <v/>
      </c>
      <c r="T14" s="21" t="str">
        <f t="shared" si="8"/>
        <v>Fill Cash Balance</v>
      </c>
      <c r="U14" s="40" t="str">
        <f t="shared" si="1"/>
        <v/>
      </c>
      <c r="V14" s="40" t="str">
        <f t="shared" si="2"/>
        <v/>
      </c>
    </row>
    <row r="15" spans="1:24" s="7" customFormat="1" ht="12" x14ac:dyDescent="0.2">
      <c r="A15" s="11" t="s">
        <v>868</v>
      </c>
      <c r="B15" s="7" t="str">
        <f t="shared" si="0"/>
        <v/>
      </c>
      <c r="C15" s="7" t="str">
        <f t="shared" si="3"/>
        <v>4</v>
      </c>
      <c r="D15" s="7" t="str">
        <f>IF(ISERROR(VLOOKUP(C15,ELEM_LE!$A$2:$J$1239,6,FALSE)),"",(VLOOKUP(C15,ELEM_LE!$A$2:$J$1239,6,FALSE)))</f>
        <v/>
      </c>
      <c r="E15" s="7" t="str">
        <f>IF(ISERROR(VLOOKUP(C15,ELEM_LE!$A$2:$J$1239,7,FALSE)),"",(VLOOKUP(C15,ELEM_LE!$A$2:$J$1239,7,FALSE)))</f>
        <v/>
      </c>
      <c r="F15" s="42" t="str">
        <f>IF(D15="","",IF(ISERROR((VLOOKUP(B15&amp;D15,DropDataHere!$R$3:$AB$497,11,FALSE))),0,((VLOOKUP(B15&amp;D15,DropDataHere!$R$3:$AB$497,11,FALSE)))))</f>
        <v/>
      </c>
      <c r="G15" s="40" t="str">
        <f>IF(ISERROR(VLOOKUP(B15&amp;D15,DropDataHere!$R$3:$Z$497,9,FALSE)),"",(VLOOKUP(B15&amp;D15,DropDataHere!$R$3:$Z$497,9,FALSE)))</f>
        <v/>
      </c>
      <c r="H15" s="22" t="str">
        <f>IF(D15="","",IF(ISERROR(VLOOKUP(D15,DropDataHere!$C$3:$G$413,4,FALSE)),0,(VLOOKUP(D15,DropDataHere!$C$3:$G$413,4,FALSE))))</f>
        <v/>
      </c>
      <c r="I15" s="22" t="str">
        <f>IF(D15="","",IF(ISERROR(VLOOKUP(D15,DropDataHere!$AM$3:$AP$211,4,FALSE)),0,(VLOOKUP(D15,DropDataHere!$AM$3:$AP$211,4,FALSE))))</f>
        <v/>
      </c>
      <c r="J15" s="22" t="str">
        <f>IF(D15="","",IF(ISERROR(VLOOKUP(D15,DropDataHere!$C$3:$H$4113,6,FALSE)),0,(VLOOKUP(D15,DropDataHere!$C$3:$H$4113,6,FALSE))))</f>
        <v/>
      </c>
      <c r="K15" s="22" t="str">
        <f>IF(D15="","",IF(ISERROR(VLOOKUP(D15,DropDataHere!$L$3:$P$119,4,FALSE)),0,(VLOOKUP(D15,DropDataHere!$L$3:$P$119,4,FALSE))))</f>
        <v/>
      </c>
      <c r="L15" s="22" t="str">
        <f t="shared" si="4"/>
        <v/>
      </c>
      <c r="M15" s="22" t="str">
        <f t="shared" si="5"/>
        <v>Fill Cash Balance</v>
      </c>
      <c r="N15" s="65"/>
      <c r="O15" s="22" t="str">
        <f t="shared" si="6"/>
        <v/>
      </c>
      <c r="P15" s="21" t="str">
        <f>IF(ISERROR(VLOOKUP(D15,DropDataHere!$C$2:$K$1260,5,FALSE)),"",(VLOOKUP(D15,DropDataHere!$C$2:$K$1260,5,FALSE)))</f>
        <v/>
      </c>
      <c r="Q15" s="21" t="str">
        <f>IF(ISERROR(VLOOKUP(D15,DropDataHere!$C$2:$K$1260,7,FALSE)+IF(J15&gt;0,J15,0)),"",(VLOOKUP(D15,DropDataHere!$C$2:$K$1260,7,FALSE)+IF(J15&gt;0,J15,0)))</f>
        <v/>
      </c>
      <c r="R15" s="21" t="str">
        <f>IF(D15="","",IF(ISERROR(VLOOKUP(D15,DropDataHere!$L$3:$P$19,5,FALSE)),0,(VLOOKUP(D15,DropDataHere!$L$3:$P$39,5,FALSE))))</f>
        <v/>
      </c>
      <c r="S15" s="21" t="str">
        <f t="shared" si="7"/>
        <v/>
      </c>
      <c r="T15" s="21" t="str">
        <f t="shared" si="8"/>
        <v>Fill Cash Balance</v>
      </c>
      <c r="U15" s="40" t="str">
        <f t="shared" si="1"/>
        <v/>
      </c>
      <c r="V15" s="40" t="str">
        <f t="shared" si="2"/>
        <v/>
      </c>
    </row>
    <row r="16" spans="1:24" s="7" customFormat="1" ht="12" x14ac:dyDescent="0.2">
      <c r="A16" s="11" t="s">
        <v>869</v>
      </c>
      <c r="B16" s="7" t="str">
        <f t="shared" si="0"/>
        <v/>
      </c>
      <c r="C16" s="7" t="str">
        <f t="shared" si="3"/>
        <v>5</v>
      </c>
      <c r="D16" s="7" t="str">
        <f>IF(ISERROR(VLOOKUP(C16,ELEM_LE!$A$2:$J$1239,6,FALSE)),"",(VLOOKUP(C16,ELEM_LE!$A$2:$J$1239,6,FALSE)))</f>
        <v/>
      </c>
      <c r="E16" s="7" t="str">
        <f>IF(ISERROR(VLOOKUP(C16,ELEM_LE!$A$2:$J$1239,7,FALSE)),"",(VLOOKUP(C16,ELEM_LE!$A$2:$J$1239,7,FALSE)))</f>
        <v/>
      </c>
      <c r="F16" s="42" t="str">
        <f>IF(D16="","",IF(ISERROR((VLOOKUP(B16&amp;D16,DropDataHere!$R$3:$AB$497,11,FALSE))),0,((VLOOKUP(B16&amp;D16,DropDataHere!$R$3:$AB$497,11,FALSE)))))</f>
        <v/>
      </c>
      <c r="G16" s="40" t="str">
        <f>IF(ISERROR(VLOOKUP(B16&amp;D16,DropDataHere!$R$3:$Z$497,9,FALSE)),"",(VLOOKUP(B16&amp;D16,DropDataHere!$R$3:$Z$497,9,FALSE)))</f>
        <v/>
      </c>
      <c r="H16" s="22" t="str">
        <f>IF(D16="","",IF(ISERROR(VLOOKUP(D16,DropDataHere!$C$3:$G$413,4,FALSE)),0,(VLOOKUP(D16,DropDataHere!$C$3:$G$413,4,FALSE))))</f>
        <v/>
      </c>
      <c r="I16" s="22" t="str">
        <f>IF(D16="","",IF(ISERROR(VLOOKUP(D16,DropDataHere!$AM$3:$AP$211,4,FALSE)),0,(VLOOKUP(D16,DropDataHere!$AM$3:$AP$211,4,FALSE))))</f>
        <v/>
      </c>
      <c r="J16" s="22" t="str">
        <f>IF(D16="","",IF(ISERROR(VLOOKUP(D16,DropDataHere!$C$3:$H$4113,6,FALSE)),0,(VLOOKUP(D16,DropDataHere!$C$3:$H$4113,6,FALSE))))</f>
        <v/>
      </c>
      <c r="K16" s="22" t="str">
        <f>IF(D16="","",IF(ISERROR(VLOOKUP(D16,DropDataHere!$L$3:$P$119,4,FALSE)),0,(VLOOKUP(D16,DropDataHere!$L$3:$P$119,4,FALSE))))</f>
        <v/>
      </c>
      <c r="L16" s="22" t="str">
        <f t="shared" si="4"/>
        <v/>
      </c>
      <c r="M16" s="22" t="str">
        <f t="shared" si="5"/>
        <v>Fill Cash Balance</v>
      </c>
      <c r="N16" s="65"/>
      <c r="O16" s="22" t="str">
        <f t="shared" si="6"/>
        <v/>
      </c>
      <c r="P16" s="21" t="str">
        <f>IF(ISERROR(VLOOKUP(D16,DropDataHere!$C$2:$K$1260,5,FALSE)),"",(VLOOKUP(D16,DropDataHere!$C$2:$K$1260,5,FALSE)))</f>
        <v/>
      </c>
      <c r="Q16" s="21" t="str">
        <f>IF(ISERROR(VLOOKUP(D16,DropDataHere!$C$2:$K$1260,7,FALSE)+IF(J16&gt;0,J16,0)),"",(VLOOKUP(D16,DropDataHere!$C$2:$K$1260,7,FALSE)+IF(J16&gt;0,J16,0)))</f>
        <v/>
      </c>
      <c r="R16" s="21" t="str">
        <f>IF(D16="","",IF(ISERROR(VLOOKUP(D16,DropDataHere!$L$3:$P$19,5,FALSE)),0,(VLOOKUP(D16,DropDataHere!$L$3:$P$39,5,FALSE))))</f>
        <v/>
      </c>
      <c r="S16" s="21" t="str">
        <f t="shared" si="7"/>
        <v/>
      </c>
      <c r="T16" s="21" t="str">
        <f t="shared" si="8"/>
        <v>Fill Cash Balance</v>
      </c>
      <c r="U16" s="40" t="str">
        <f t="shared" si="1"/>
        <v/>
      </c>
      <c r="V16" s="40" t="str">
        <f t="shared" si="2"/>
        <v/>
      </c>
    </row>
    <row r="17" spans="1:22" s="7" customFormat="1" ht="12" x14ac:dyDescent="0.2">
      <c r="A17" s="11" t="s">
        <v>870</v>
      </c>
      <c r="B17" s="7" t="str">
        <f t="shared" si="0"/>
        <v/>
      </c>
      <c r="C17" s="7" t="str">
        <f t="shared" si="3"/>
        <v>6</v>
      </c>
      <c r="D17" s="7" t="str">
        <f>IF(ISERROR(VLOOKUP(C17,ELEM_LE!$A$2:$J$1239,6,FALSE)),"",(VLOOKUP(C17,ELEM_LE!$A$2:$J$1239,6,FALSE)))</f>
        <v/>
      </c>
      <c r="E17" s="7" t="str">
        <f>IF(ISERROR(VLOOKUP(C17,ELEM_LE!$A$2:$J$1239,7,FALSE)),"",(VLOOKUP(C17,ELEM_LE!$A$2:$J$1239,7,FALSE)))</f>
        <v/>
      </c>
      <c r="F17" s="42" t="str">
        <f>IF(D17="","",IF(ISERROR((VLOOKUP(B17&amp;D17,DropDataHere!$R$3:$AB$497,11,FALSE))),0,((VLOOKUP(B17&amp;D17,DropDataHere!$R$3:$AB$497,11,FALSE)))))</f>
        <v/>
      </c>
      <c r="G17" s="40" t="str">
        <f>IF(ISERROR(VLOOKUP(B17&amp;D17,DropDataHere!$R$3:$Z$497,9,FALSE)),"",(VLOOKUP(B17&amp;D17,DropDataHere!$R$3:$Z$497,9,FALSE)))</f>
        <v/>
      </c>
      <c r="H17" s="22" t="str">
        <f>IF(D17="","",IF(ISERROR(VLOOKUP(D17,DropDataHere!$C$3:$G$413,4,FALSE)),0,(VLOOKUP(D17,DropDataHere!$C$3:$G$413,4,FALSE))))</f>
        <v/>
      </c>
      <c r="I17" s="22" t="str">
        <f>IF(D17="","",IF(ISERROR(VLOOKUP(D17,DropDataHere!$AM$3:$AP$211,4,FALSE)),0,(VLOOKUP(D17,DropDataHere!$AM$3:$AP$211,4,FALSE))))</f>
        <v/>
      </c>
      <c r="J17" s="22" t="str">
        <f>IF(D17="","",IF(ISERROR(VLOOKUP(D17,DropDataHere!$C$3:$H$4113,6,FALSE)),0,(VLOOKUP(D17,DropDataHere!$C$3:$H$4113,6,FALSE))))</f>
        <v/>
      </c>
      <c r="K17" s="22" t="str">
        <f>IF(D17="","",IF(ISERROR(VLOOKUP(D17,DropDataHere!$L$3:$P$119,4,FALSE)),0,(VLOOKUP(D17,DropDataHere!$L$3:$P$119,4,FALSE))))</f>
        <v/>
      </c>
      <c r="L17" s="22" t="str">
        <f t="shared" si="4"/>
        <v/>
      </c>
      <c r="M17" s="22" t="str">
        <f t="shared" si="5"/>
        <v>Fill Cash Balance</v>
      </c>
      <c r="N17" s="65"/>
      <c r="O17" s="22" t="str">
        <f t="shared" si="6"/>
        <v/>
      </c>
      <c r="P17" s="21" t="str">
        <f>IF(ISERROR(VLOOKUP(D17,DropDataHere!$C$2:$K$1260,5,FALSE)),"",(VLOOKUP(D17,DropDataHere!$C$2:$K$1260,5,FALSE)))</f>
        <v/>
      </c>
      <c r="Q17" s="21" t="str">
        <f>IF(ISERROR(VLOOKUP(D17,DropDataHere!$C$2:$K$1260,7,FALSE)+IF(J17&gt;0,J17,0)),"",(VLOOKUP(D17,DropDataHere!$C$2:$K$1260,7,FALSE)+IF(J17&gt;0,J17,0)))</f>
        <v/>
      </c>
      <c r="R17" s="21" t="str">
        <f>IF(D17="","",IF(ISERROR(VLOOKUP(D17,DropDataHere!$L$3:$P$19,5,FALSE)),0,(VLOOKUP(D17,DropDataHere!$L$3:$P$39,5,FALSE))))</f>
        <v/>
      </c>
      <c r="S17" s="21" t="str">
        <f t="shared" si="7"/>
        <v/>
      </c>
      <c r="T17" s="21" t="str">
        <f t="shared" si="8"/>
        <v>Fill Cash Balance</v>
      </c>
      <c r="U17" s="40" t="str">
        <f t="shared" si="1"/>
        <v/>
      </c>
      <c r="V17" s="40" t="str">
        <f t="shared" si="2"/>
        <v/>
      </c>
    </row>
    <row r="18" spans="1:22" s="7" customFormat="1" ht="12" x14ac:dyDescent="0.2">
      <c r="A18" s="11" t="s">
        <v>871</v>
      </c>
      <c r="B18" s="7" t="str">
        <f t="shared" si="0"/>
        <v/>
      </c>
      <c r="C18" s="7" t="str">
        <f t="shared" si="3"/>
        <v>7</v>
      </c>
      <c r="D18" s="7" t="str">
        <f>IF(ISERROR(VLOOKUP(C18,ELEM_LE!$A$2:$J$1239,6,FALSE)),"",(VLOOKUP(C18,ELEM_LE!$A$2:$J$1239,6,FALSE)))</f>
        <v/>
      </c>
      <c r="E18" s="7" t="str">
        <f>IF(ISERROR(VLOOKUP(C18,ELEM_LE!$A$2:$J$1239,7,FALSE)),"",(VLOOKUP(C18,ELEM_LE!$A$2:$J$1239,7,FALSE)))</f>
        <v/>
      </c>
      <c r="F18" s="42" t="str">
        <f>IF(D18="","",IF(ISERROR((VLOOKUP(B18&amp;D18,DropDataHere!$R$3:$AB$497,11,FALSE))),0,((VLOOKUP(B18&amp;D18,DropDataHere!$R$3:$AB$497,11,FALSE)))))</f>
        <v/>
      </c>
      <c r="G18" s="40" t="str">
        <f>IF(ISERROR(VLOOKUP(B18&amp;D18,DropDataHere!$R$3:$Z$497,9,FALSE)),"",(VLOOKUP(B18&amp;D18,DropDataHere!$R$3:$Z$497,9,FALSE)))</f>
        <v/>
      </c>
      <c r="H18" s="22" t="str">
        <f>IF(D18="","",IF(ISERROR(VLOOKUP(D18,DropDataHere!$C$3:$G$413,4,FALSE)),0,(VLOOKUP(D18,DropDataHere!$C$3:$G$413,4,FALSE))))</f>
        <v/>
      </c>
      <c r="I18" s="22" t="str">
        <f>IF(D18="","",IF(ISERROR(VLOOKUP(D18,DropDataHere!$AM$3:$AP$211,4,FALSE)),0,(VLOOKUP(D18,DropDataHere!$AM$3:$AP$211,4,FALSE))))</f>
        <v/>
      </c>
      <c r="J18" s="22" t="str">
        <f>IF(D18="","",IF(ISERROR(VLOOKUP(D18,DropDataHere!$C$3:$H$4113,6,FALSE)),0,(VLOOKUP(D18,DropDataHere!$C$3:$H$4113,6,FALSE))))</f>
        <v/>
      </c>
      <c r="K18" s="22" t="str">
        <f>IF(D18="","",IF(ISERROR(VLOOKUP(D18,DropDataHere!$L$3:$P$119,4,FALSE)),0,(VLOOKUP(D18,DropDataHere!$L$3:$P$119,4,FALSE))))</f>
        <v/>
      </c>
      <c r="L18" s="22" t="str">
        <f t="shared" si="4"/>
        <v/>
      </c>
      <c r="M18" s="22" t="str">
        <f t="shared" si="5"/>
        <v>Fill Cash Balance</v>
      </c>
      <c r="N18" s="65"/>
      <c r="O18" s="22" t="str">
        <f t="shared" si="6"/>
        <v/>
      </c>
      <c r="P18" s="21" t="str">
        <f>IF(ISERROR(VLOOKUP(D18,DropDataHere!$C$2:$K$1260,5,FALSE)),"",(VLOOKUP(D18,DropDataHere!$C$2:$K$1260,5,FALSE)))</f>
        <v/>
      </c>
      <c r="Q18" s="21" t="str">
        <f>IF(ISERROR(VLOOKUP(D18,DropDataHere!$C$2:$K$1260,7,FALSE)+IF(J18&gt;0,J18,0)),"",(VLOOKUP(D18,DropDataHere!$C$2:$K$1260,7,FALSE)+IF(J18&gt;0,J18,0)))</f>
        <v/>
      </c>
      <c r="R18" s="21" t="str">
        <f>IF(D18="","",IF(ISERROR(VLOOKUP(D18,DropDataHere!$L$3:$P$19,5,FALSE)),0,(VLOOKUP(D18,DropDataHere!$L$3:$P$39,5,FALSE))))</f>
        <v/>
      </c>
      <c r="S18" s="21" t="str">
        <f t="shared" si="7"/>
        <v/>
      </c>
      <c r="T18" s="21" t="str">
        <f t="shared" si="8"/>
        <v>Fill Cash Balance</v>
      </c>
      <c r="U18" s="40" t="str">
        <f t="shared" si="1"/>
        <v/>
      </c>
      <c r="V18" s="40" t="str">
        <f t="shared" si="2"/>
        <v/>
      </c>
    </row>
    <row r="19" spans="1:22" s="7" customFormat="1" ht="12" x14ac:dyDescent="0.2">
      <c r="A19" s="11" t="s">
        <v>872</v>
      </c>
      <c r="B19" s="7" t="str">
        <f t="shared" si="0"/>
        <v/>
      </c>
      <c r="C19" s="7" t="str">
        <f t="shared" si="3"/>
        <v>8</v>
      </c>
      <c r="D19" s="7" t="str">
        <f>IF(ISERROR(VLOOKUP(C19,ELEM_LE!$A$2:$J$1239,6,FALSE)),"",(VLOOKUP(C19,ELEM_LE!$A$2:$J$1239,6,FALSE)))</f>
        <v/>
      </c>
      <c r="E19" s="7" t="str">
        <f>IF(ISERROR(VLOOKUP(C19,ELEM_LE!$A$2:$J$1239,7,FALSE)),"",(VLOOKUP(C19,ELEM_LE!$A$2:$J$1239,7,FALSE)))</f>
        <v/>
      </c>
      <c r="F19" s="42" t="str">
        <f>IF(D19="","",IF(ISERROR((VLOOKUP(B19&amp;D19,DropDataHere!$R$3:$AB$497,11,FALSE))),0,((VLOOKUP(B19&amp;D19,DropDataHere!$R$3:$AB$497,11,FALSE)))))</f>
        <v/>
      </c>
      <c r="G19" s="40" t="str">
        <f>IF(ISERROR(VLOOKUP(B19&amp;D19,DropDataHere!$R$3:$Z$497,9,FALSE)),"",(VLOOKUP(B19&amp;D19,DropDataHere!$R$3:$Z$497,9,FALSE)))</f>
        <v/>
      </c>
      <c r="H19" s="22" t="str">
        <f>IF(D19="","",IF(ISERROR(VLOOKUP(D19,DropDataHere!$C$3:$G$413,4,FALSE)),0,(VLOOKUP(D19,DropDataHere!$C$3:$G$413,4,FALSE))))</f>
        <v/>
      </c>
      <c r="I19" s="22" t="str">
        <f>IF(D19="","",IF(ISERROR(VLOOKUP(D19,DropDataHere!$AM$3:$AP$211,4,FALSE)),0,(VLOOKUP(D19,DropDataHere!$AM$3:$AP$211,4,FALSE))))</f>
        <v/>
      </c>
      <c r="J19" s="22" t="str">
        <f>IF(D19="","",IF(ISERROR(VLOOKUP(D19,DropDataHere!$C$3:$H$4113,6,FALSE)),0,(VLOOKUP(D19,DropDataHere!$C$3:$H$4113,6,FALSE))))</f>
        <v/>
      </c>
      <c r="K19" s="22" t="str">
        <f>IF(D19="","",IF(ISERROR(VLOOKUP(D19,DropDataHere!$L$3:$P$119,4,FALSE)),0,(VLOOKUP(D19,DropDataHere!$L$3:$P$119,4,FALSE))))</f>
        <v/>
      </c>
      <c r="L19" s="22" t="str">
        <f t="shared" si="4"/>
        <v/>
      </c>
      <c r="M19" s="22" t="str">
        <f t="shared" si="5"/>
        <v>Fill Cash Balance</v>
      </c>
      <c r="N19" s="65"/>
      <c r="O19" s="22" t="str">
        <f t="shared" si="6"/>
        <v/>
      </c>
      <c r="P19" s="21" t="str">
        <f>IF(ISERROR(VLOOKUP(D19,DropDataHere!$C$2:$K$1260,5,FALSE)),"",(VLOOKUP(D19,DropDataHere!$C$2:$K$1260,5,FALSE)))</f>
        <v/>
      </c>
      <c r="Q19" s="21" t="str">
        <f>IF(ISERROR(VLOOKUP(D19,DropDataHere!$C$2:$K$1260,7,FALSE)+IF(J19&gt;0,J19,0)),"",(VLOOKUP(D19,DropDataHere!$C$2:$K$1260,7,FALSE)+IF(J19&gt;0,J19,0)))</f>
        <v/>
      </c>
      <c r="R19" s="21" t="str">
        <f>IF(D19="","",IF(ISERROR(VLOOKUP(D19,DropDataHere!$L$3:$P$19,5,FALSE)),0,(VLOOKUP(D19,DropDataHere!$L$3:$P$39,5,FALSE))))</f>
        <v/>
      </c>
      <c r="S19" s="21" t="str">
        <f t="shared" si="7"/>
        <v/>
      </c>
      <c r="T19" s="21" t="str">
        <f t="shared" si="8"/>
        <v>Fill Cash Balance</v>
      </c>
      <c r="U19" s="40" t="str">
        <f t="shared" si="1"/>
        <v/>
      </c>
      <c r="V19" s="40" t="str">
        <f t="shared" si="2"/>
        <v/>
      </c>
    </row>
    <row r="20" spans="1:22" s="7" customFormat="1" ht="12" x14ac:dyDescent="0.2">
      <c r="A20" s="11" t="s">
        <v>873</v>
      </c>
      <c r="B20" s="7" t="str">
        <f t="shared" si="0"/>
        <v/>
      </c>
      <c r="C20" s="7" t="str">
        <f t="shared" si="3"/>
        <v>9</v>
      </c>
      <c r="D20" s="7" t="str">
        <f>IF(ISERROR(VLOOKUP(C20,ELEM_LE!$A$2:$J$1239,6,FALSE)),"",(VLOOKUP(C20,ELEM_LE!$A$2:$J$1239,6,FALSE)))</f>
        <v/>
      </c>
      <c r="E20" s="7" t="str">
        <f>IF(ISERROR(VLOOKUP(C20,ELEM_LE!$A$2:$J$1239,7,FALSE)),"",(VLOOKUP(C20,ELEM_LE!$A$2:$J$1239,7,FALSE)))</f>
        <v/>
      </c>
      <c r="F20" s="42" t="str">
        <f>IF(D20="","",IF(ISERROR((VLOOKUP(B20&amp;D20,DropDataHere!$R$3:$AB$497,11,FALSE))),0,((VLOOKUP(B20&amp;D20,DropDataHere!$R$3:$AB$497,11,FALSE)))))</f>
        <v/>
      </c>
      <c r="G20" s="40" t="str">
        <f>IF(ISERROR(VLOOKUP(B20&amp;D20,DropDataHere!$R$3:$Z$497,9,FALSE)),"",(VLOOKUP(B20&amp;D20,DropDataHere!$R$3:$Z$497,9,FALSE)))</f>
        <v/>
      </c>
      <c r="H20" s="22" t="str">
        <f>IF(D20="","",IF(ISERROR(VLOOKUP(D20,DropDataHere!$C$3:$G$413,4,FALSE)),0,(VLOOKUP(D20,DropDataHere!$C$3:$G$413,4,FALSE))))</f>
        <v/>
      </c>
      <c r="I20" s="22" t="str">
        <f>IF(D20="","",IF(ISERROR(VLOOKUP(D20,DropDataHere!$AM$3:$AP$211,4,FALSE)),0,(VLOOKUP(D20,DropDataHere!$AM$3:$AP$211,4,FALSE))))</f>
        <v/>
      </c>
      <c r="J20" s="22" t="str">
        <f>IF(D20="","",IF(ISERROR(VLOOKUP(D20,DropDataHere!$C$3:$H$4113,6,FALSE)),0,(VLOOKUP(D20,DropDataHere!$C$3:$H$4113,6,FALSE))))</f>
        <v/>
      </c>
      <c r="K20" s="22" t="str">
        <f>IF(D20="","",IF(ISERROR(VLOOKUP(D20,DropDataHere!$L$3:$P$119,4,FALSE)),0,(VLOOKUP(D20,DropDataHere!$L$3:$P$119,4,FALSE))))</f>
        <v/>
      </c>
      <c r="L20" s="22" t="str">
        <f t="shared" si="4"/>
        <v/>
      </c>
      <c r="M20" s="22" t="str">
        <f t="shared" si="5"/>
        <v>Fill Cash Balance</v>
      </c>
      <c r="N20" s="65"/>
      <c r="O20" s="22" t="str">
        <f t="shared" si="6"/>
        <v/>
      </c>
      <c r="P20" s="21" t="str">
        <f>IF(ISERROR(VLOOKUP(D20,DropDataHere!$C$2:$K$1260,5,FALSE)),"",(VLOOKUP(D20,DropDataHere!$C$2:$K$1260,5,FALSE)))</f>
        <v/>
      </c>
      <c r="Q20" s="21" t="str">
        <f>IF(ISERROR(VLOOKUP(D20,DropDataHere!$C$2:$K$1260,7,FALSE)+IF(J20&gt;0,J20,0)),"",(VLOOKUP(D20,DropDataHere!$C$2:$K$1260,7,FALSE)+IF(J20&gt;0,J20,0)))</f>
        <v/>
      </c>
      <c r="R20" s="21" t="str">
        <f>IF(D20="","",IF(ISERROR(VLOOKUP(D20,DropDataHere!$L$3:$P$19,5,FALSE)),0,(VLOOKUP(D20,DropDataHere!$L$3:$P$39,5,FALSE))))</f>
        <v/>
      </c>
      <c r="S20" s="21" t="str">
        <f t="shared" si="7"/>
        <v/>
      </c>
      <c r="T20" s="21" t="str">
        <f t="shared" si="8"/>
        <v>Fill Cash Balance</v>
      </c>
      <c r="U20" s="40" t="str">
        <f t="shared" si="1"/>
        <v/>
      </c>
      <c r="V20" s="40" t="str">
        <f t="shared" si="2"/>
        <v/>
      </c>
    </row>
    <row r="21" spans="1:22" s="7" customFormat="1" ht="12" x14ac:dyDescent="0.2">
      <c r="A21" s="11" t="s">
        <v>164</v>
      </c>
      <c r="B21" s="7" t="str">
        <f t="shared" si="0"/>
        <v/>
      </c>
      <c r="C21" s="7" t="str">
        <f t="shared" si="3"/>
        <v>10</v>
      </c>
      <c r="D21" s="7" t="str">
        <f>IF(ISERROR(VLOOKUP(C21,ELEM_LE!$A$2:$J$1239,6,FALSE)),"",(VLOOKUP(C21,ELEM_LE!$A$2:$J$1239,6,FALSE)))</f>
        <v/>
      </c>
      <c r="E21" s="7" t="str">
        <f>IF(ISERROR(VLOOKUP(C21,ELEM_LE!$A$2:$J$1239,7,FALSE)),"",(VLOOKUP(C21,ELEM_LE!$A$2:$J$1239,7,FALSE)))</f>
        <v/>
      </c>
      <c r="F21" s="42" t="str">
        <f>IF(D21="","",IF(ISERROR((VLOOKUP(B21&amp;D21,DropDataHere!$R$3:$AB$497,11,FALSE))),0,((VLOOKUP(B21&amp;D21,DropDataHere!$R$3:$AB$497,11,FALSE)))))</f>
        <v/>
      </c>
      <c r="G21" s="40" t="str">
        <f>IF(ISERROR(VLOOKUP(B21&amp;D21,DropDataHere!$R$3:$Z$497,9,FALSE)),"",(VLOOKUP(B21&amp;D21,DropDataHere!$R$3:$Z$497,9,FALSE)))</f>
        <v/>
      </c>
      <c r="H21" s="22" t="str">
        <f>IF(D21="","",IF(ISERROR(VLOOKUP(D21,DropDataHere!$C$3:$G$413,4,FALSE)),0,(VLOOKUP(D21,DropDataHere!$C$3:$G$413,4,FALSE))))</f>
        <v/>
      </c>
      <c r="I21" s="22" t="str">
        <f>IF(D21="","",IF(ISERROR(VLOOKUP(D21,DropDataHere!$AM$3:$AP$211,4,FALSE)),0,(VLOOKUP(D21,DropDataHere!$AM$3:$AP$211,4,FALSE))))</f>
        <v/>
      </c>
      <c r="J21" s="22" t="str">
        <f>IF(D21="","",IF(ISERROR(VLOOKUP(D21,DropDataHere!$C$3:$H$4113,6,FALSE)),0,(VLOOKUP(D21,DropDataHere!$C$3:$H$4113,6,FALSE))))</f>
        <v/>
      </c>
      <c r="K21" s="22" t="str">
        <f>IF(D21="","",IF(ISERROR(VLOOKUP(D21,DropDataHere!$L$3:$P$119,4,FALSE)),0,(VLOOKUP(D21,DropDataHere!$L$3:$P$119,4,FALSE))))</f>
        <v/>
      </c>
      <c r="L21" s="22" t="str">
        <f t="shared" si="4"/>
        <v/>
      </c>
      <c r="M21" s="22" t="str">
        <f t="shared" si="5"/>
        <v>Fill Cash Balance</v>
      </c>
      <c r="N21" s="65"/>
      <c r="O21" s="22" t="str">
        <f t="shared" si="6"/>
        <v/>
      </c>
      <c r="P21" s="21" t="str">
        <f>IF(ISERROR(VLOOKUP(D21,DropDataHere!$C$2:$K$1260,5,FALSE)),"",(VLOOKUP(D21,DropDataHere!$C$2:$K$1260,5,FALSE)))</f>
        <v/>
      </c>
      <c r="Q21" s="21" t="str">
        <f>IF(ISERROR(VLOOKUP(D21,DropDataHere!$C$2:$K$1260,7,FALSE)+IF(J21&gt;0,J21,0)),"",(VLOOKUP(D21,DropDataHere!$C$2:$K$1260,7,FALSE)+IF(J21&gt;0,J21,0)))</f>
        <v/>
      </c>
      <c r="R21" s="21" t="str">
        <f>IF(D21="","",IF(ISERROR(VLOOKUP(D21,DropDataHere!$L$3:$P$19,5,FALSE)),0,(VLOOKUP(D21,DropDataHere!$L$3:$P$39,5,FALSE))))</f>
        <v/>
      </c>
      <c r="S21" s="21" t="str">
        <f t="shared" si="7"/>
        <v/>
      </c>
      <c r="T21" s="21" t="str">
        <f t="shared" si="8"/>
        <v>Fill Cash Balance</v>
      </c>
      <c r="U21" s="40" t="str">
        <f t="shared" si="1"/>
        <v/>
      </c>
      <c r="V21" s="40" t="str">
        <f t="shared" si="2"/>
        <v/>
      </c>
    </row>
    <row r="22" spans="1:22" s="7" customFormat="1" ht="12" x14ac:dyDescent="0.2">
      <c r="A22" s="11" t="s">
        <v>168</v>
      </c>
      <c r="B22" s="7" t="str">
        <f t="shared" si="0"/>
        <v/>
      </c>
      <c r="C22" s="7" t="str">
        <f t="shared" si="3"/>
        <v>11</v>
      </c>
      <c r="D22" s="7" t="str">
        <f>IF(ISERROR(VLOOKUP(C22,ELEM_LE!$A$2:$J$1239,6,FALSE)),"",(VLOOKUP(C22,ELEM_LE!$A$2:$J$1239,6,FALSE)))</f>
        <v/>
      </c>
      <c r="E22" s="7" t="str">
        <f>IF(ISERROR(VLOOKUP(C22,ELEM_LE!$A$2:$J$1239,7,FALSE)),"",(VLOOKUP(C22,ELEM_LE!$A$2:$J$1239,7,FALSE)))</f>
        <v/>
      </c>
      <c r="F22" s="42" t="str">
        <f>IF(D22="","",IF(ISERROR((VLOOKUP(B22&amp;D22,DropDataHere!$R$3:$AB$497,11,FALSE))),0,((VLOOKUP(B22&amp;D22,DropDataHere!$R$3:$AB$497,11,FALSE)))))</f>
        <v/>
      </c>
      <c r="G22" s="40" t="str">
        <f>IF(ISERROR(VLOOKUP(B22&amp;D22,DropDataHere!$R$3:$Z$497,9,FALSE)),"",(VLOOKUP(B22&amp;D22,DropDataHere!$R$3:$Z$497,9,FALSE)))</f>
        <v/>
      </c>
      <c r="H22" s="22" t="str">
        <f>IF(D22="","",IF(ISERROR(VLOOKUP(D22,DropDataHere!$C$3:$G$413,4,FALSE)),0,(VLOOKUP(D22,DropDataHere!$C$3:$G$413,4,FALSE))))</f>
        <v/>
      </c>
      <c r="I22" s="22" t="str">
        <f>IF(D22="","",IF(ISERROR(VLOOKUP(D22,DropDataHere!$AM$3:$AP$211,4,FALSE)),0,(VLOOKUP(D22,DropDataHere!$AM$3:$AP$211,4,FALSE))))</f>
        <v/>
      </c>
      <c r="J22" s="22" t="str">
        <f>IF(D22="","",IF(ISERROR(VLOOKUP(D22,DropDataHere!$C$3:$H$4113,6,FALSE)),0,(VLOOKUP(D22,DropDataHere!$C$3:$H$4113,6,FALSE))))</f>
        <v/>
      </c>
      <c r="K22" s="22" t="str">
        <f>IF(D22="","",IF(ISERROR(VLOOKUP(D22,DropDataHere!$L$3:$P$119,4,FALSE)),0,(VLOOKUP(D22,DropDataHere!$L$3:$P$119,4,FALSE))))</f>
        <v/>
      </c>
      <c r="L22" s="22" t="str">
        <f t="shared" si="4"/>
        <v/>
      </c>
      <c r="M22" s="22" t="str">
        <f t="shared" si="5"/>
        <v>Fill Cash Balance</v>
      </c>
      <c r="N22" s="65"/>
      <c r="O22" s="22" t="str">
        <f t="shared" si="6"/>
        <v/>
      </c>
      <c r="P22" s="21" t="str">
        <f>IF(ISERROR(VLOOKUP(D22,DropDataHere!$C$2:$K$1260,5,FALSE)),"",(VLOOKUP(D22,DropDataHere!$C$2:$K$1260,5,FALSE)))</f>
        <v/>
      </c>
      <c r="Q22" s="21" t="str">
        <f>IF(ISERROR(VLOOKUP(D22,DropDataHere!$C$2:$K$1260,7,FALSE)+IF(J22&gt;0,J22,0)),"",(VLOOKUP(D22,DropDataHere!$C$2:$K$1260,7,FALSE)+IF(J22&gt;0,J22,0)))</f>
        <v/>
      </c>
      <c r="R22" s="21" t="str">
        <f>IF(D22="","",IF(ISERROR(VLOOKUP(D22,DropDataHere!$L$3:$P$19,5,FALSE)),0,(VLOOKUP(D22,DropDataHere!$L$3:$P$39,5,FALSE))))</f>
        <v/>
      </c>
      <c r="S22" s="21" t="str">
        <f t="shared" si="7"/>
        <v/>
      </c>
      <c r="T22" s="21" t="str">
        <f t="shared" si="8"/>
        <v>Fill Cash Balance</v>
      </c>
      <c r="U22" s="40" t="str">
        <f t="shared" si="1"/>
        <v/>
      </c>
      <c r="V22" s="40" t="str">
        <f t="shared" si="2"/>
        <v/>
      </c>
    </row>
    <row r="23" spans="1:22" s="7" customFormat="1" ht="12" x14ac:dyDescent="0.2">
      <c r="A23" s="11" t="s">
        <v>184</v>
      </c>
      <c r="B23" s="7" t="str">
        <f t="shared" si="0"/>
        <v/>
      </c>
      <c r="C23" s="7" t="str">
        <f t="shared" si="3"/>
        <v>12</v>
      </c>
      <c r="D23" s="7" t="str">
        <f>IF(ISERROR(VLOOKUP(C23,ELEM_LE!$A$2:$J$1239,6,FALSE)),"",(VLOOKUP(C23,ELEM_LE!$A$2:$J$1239,6,FALSE)))</f>
        <v/>
      </c>
      <c r="E23" s="7" t="str">
        <f>IF(ISERROR(VLOOKUP(C23,ELEM_LE!$A$2:$J$1239,7,FALSE)),"",(VLOOKUP(C23,ELEM_LE!$A$2:$J$1239,7,FALSE)))</f>
        <v/>
      </c>
      <c r="F23" s="42" t="str">
        <f>IF(D23="","",IF(ISERROR((VLOOKUP(B23&amp;D23,DropDataHere!$R$3:$AB$497,11,FALSE))),0,((VLOOKUP(B23&amp;D23,DropDataHere!$R$3:$AB$497,11,FALSE)))))</f>
        <v/>
      </c>
      <c r="G23" s="40" t="str">
        <f>IF(ISERROR(VLOOKUP(B23&amp;D23,DropDataHere!$R$3:$Z$497,9,FALSE)),"",(VLOOKUP(B23&amp;D23,DropDataHere!$R$3:$Z$497,9,FALSE)))</f>
        <v/>
      </c>
      <c r="H23" s="22" t="str">
        <f>IF(D23="","",IF(ISERROR(VLOOKUP(D23,DropDataHere!$C$3:$G$413,4,FALSE)),0,(VLOOKUP(D23,DropDataHere!$C$3:$G$413,4,FALSE))))</f>
        <v/>
      </c>
      <c r="I23" s="22" t="str">
        <f>IF(D23="","",IF(ISERROR(VLOOKUP(D23,DropDataHere!$AM$3:$AP$211,4,FALSE)),0,(VLOOKUP(D23,DropDataHere!$AM$3:$AP$211,4,FALSE))))</f>
        <v/>
      </c>
      <c r="J23" s="22" t="str">
        <f>IF(D23="","",IF(ISERROR(VLOOKUP(D23,DropDataHere!$C$3:$H$4113,6,FALSE)),0,(VLOOKUP(D23,DropDataHere!$C$3:$H$4113,6,FALSE))))</f>
        <v/>
      </c>
      <c r="K23" s="22" t="str">
        <f>IF(D23="","",IF(ISERROR(VLOOKUP(D23,DropDataHere!$L$3:$P$119,4,FALSE)),0,(VLOOKUP(D23,DropDataHere!$L$3:$P$119,4,FALSE))))</f>
        <v/>
      </c>
      <c r="L23" s="22" t="str">
        <f t="shared" si="4"/>
        <v/>
      </c>
      <c r="M23" s="22" t="str">
        <f t="shared" si="5"/>
        <v>Fill Cash Balance</v>
      </c>
      <c r="N23" s="65"/>
      <c r="O23" s="22" t="str">
        <f t="shared" si="6"/>
        <v/>
      </c>
      <c r="P23" s="21" t="str">
        <f>IF(ISERROR(VLOOKUP(D23,DropDataHere!$C$2:$K$1260,5,FALSE)),"",(VLOOKUP(D23,DropDataHere!$C$2:$K$1260,5,FALSE)))</f>
        <v/>
      </c>
      <c r="Q23" s="21" t="str">
        <f>IF(ISERROR(VLOOKUP(D23,DropDataHere!$C$2:$K$1260,7,FALSE)+IF(J23&gt;0,J23,0)),"",(VLOOKUP(D23,DropDataHere!$C$2:$K$1260,7,FALSE)+IF(J23&gt;0,J23,0)))</f>
        <v/>
      </c>
      <c r="R23" s="21" t="str">
        <f>IF(D23="","",IF(ISERROR(VLOOKUP(D23,DropDataHere!$L$3:$P$19,5,FALSE)),0,(VLOOKUP(D23,DropDataHere!$L$3:$P$39,5,FALSE))))</f>
        <v/>
      </c>
      <c r="S23" s="21" t="str">
        <f t="shared" si="7"/>
        <v/>
      </c>
      <c r="T23" s="21" t="str">
        <f t="shared" si="8"/>
        <v>Fill Cash Balance</v>
      </c>
      <c r="U23" s="40" t="str">
        <f t="shared" si="1"/>
        <v/>
      </c>
      <c r="V23" s="40" t="str">
        <f t="shared" si="2"/>
        <v/>
      </c>
    </row>
    <row r="24" spans="1:22" s="7" customFormat="1" ht="12" x14ac:dyDescent="0.2">
      <c r="A24" s="11" t="s">
        <v>190</v>
      </c>
      <c r="B24" s="7" t="str">
        <f t="shared" si="0"/>
        <v/>
      </c>
      <c r="C24" s="7" t="str">
        <f t="shared" si="3"/>
        <v>13</v>
      </c>
      <c r="D24" s="7" t="str">
        <f>IF(ISERROR(VLOOKUP(C24,ELEM_LE!$A$2:$J$1239,6,FALSE)),"",(VLOOKUP(C24,ELEM_LE!$A$2:$J$1239,6,FALSE)))</f>
        <v/>
      </c>
      <c r="E24" s="7" t="str">
        <f>IF(ISERROR(VLOOKUP(C24,ELEM_LE!$A$2:$J$1239,7,FALSE)),"",(VLOOKUP(C24,ELEM_LE!$A$2:$J$1239,7,FALSE)))</f>
        <v/>
      </c>
      <c r="F24" s="42" t="str">
        <f>IF(D24="","",IF(ISERROR((VLOOKUP(B24&amp;D24,DropDataHere!$R$3:$AB$497,11,FALSE))),0,((VLOOKUP(B24&amp;D24,DropDataHere!$R$3:$AB$497,11,FALSE)))))</f>
        <v/>
      </c>
      <c r="G24" s="40" t="str">
        <f>IF(ISERROR(VLOOKUP(B24&amp;D24,DropDataHere!$R$3:$Z$497,9,FALSE)),"",(VLOOKUP(B24&amp;D24,DropDataHere!$R$3:$Z$497,9,FALSE)))</f>
        <v/>
      </c>
      <c r="H24" s="22" t="str">
        <f>IF(D24="","",IF(ISERROR(VLOOKUP(D24,DropDataHere!$C$3:$G$413,4,FALSE)),0,(VLOOKUP(D24,DropDataHere!$C$3:$G$413,4,FALSE))))</f>
        <v/>
      </c>
      <c r="I24" s="22" t="str">
        <f>IF(D24="","",IF(ISERROR(VLOOKUP(D24,DropDataHere!$AM$3:$AP$211,4,FALSE)),0,(VLOOKUP(D24,DropDataHere!$AM$3:$AP$211,4,FALSE))))</f>
        <v/>
      </c>
      <c r="J24" s="22" t="str">
        <f>IF(D24="","",IF(ISERROR(VLOOKUP(D24,DropDataHere!$C$3:$H$4113,6,FALSE)),0,(VLOOKUP(D24,DropDataHere!$C$3:$H$4113,6,FALSE))))</f>
        <v/>
      </c>
      <c r="K24" s="22" t="str">
        <f>IF(D24="","",IF(ISERROR(VLOOKUP(D24,DropDataHere!$L$3:$P$119,4,FALSE)),0,(VLOOKUP(D24,DropDataHere!$L$3:$P$119,4,FALSE))))</f>
        <v/>
      </c>
      <c r="L24" s="22" t="str">
        <f t="shared" si="4"/>
        <v/>
      </c>
      <c r="M24" s="22" t="str">
        <f t="shared" si="5"/>
        <v>Fill Cash Balance</v>
      </c>
      <c r="N24" s="65"/>
      <c r="O24" s="22" t="str">
        <f t="shared" si="6"/>
        <v/>
      </c>
      <c r="P24" s="21" t="str">
        <f>IF(ISERROR(VLOOKUP(D24,DropDataHere!$C$2:$K$1260,5,FALSE)),"",(VLOOKUP(D24,DropDataHere!$C$2:$K$1260,5,FALSE)))</f>
        <v/>
      </c>
      <c r="Q24" s="21" t="str">
        <f>IF(ISERROR(VLOOKUP(D24,DropDataHere!$C$2:$K$1260,7,FALSE)+IF(J24&gt;0,J24,0)),"",(VLOOKUP(D24,DropDataHere!$C$2:$K$1260,7,FALSE)+IF(J24&gt;0,J24,0)))</f>
        <v/>
      </c>
      <c r="R24" s="21" t="str">
        <f>IF(D24="","",IF(ISERROR(VLOOKUP(D24,DropDataHere!$L$3:$P$19,5,FALSE)),0,(VLOOKUP(D24,DropDataHere!$L$3:$P$39,5,FALSE))))</f>
        <v/>
      </c>
      <c r="S24" s="21" t="str">
        <f t="shared" si="7"/>
        <v/>
      </c>
      <c r="T24" s="21" t="str">
        <f t="shared" si="8"/>
        <v>Fill Cash Balance</v>
      </c>
      <c r="U24" s="40" t="str">
        <f t="shared" si="1"/>
        <v/>
      </c>
      <c r="V24" s="40" t="str">
        <f t="shared" si="2"/>
        <v/>
      </c>
    </row>
    <row r="25" spans="1:22" s="7" customFormat="1" ht="12" x14ac:dyDescent="0.2">
      <c r="A25" s="11" t="s">
        <v>194</v>
      </c>
      <c r="B25" s="7" t="str">
        <f t="shared" si="0"/>
        <v/>
      </c>
      <c r="C25" s="7" t="str">
        <f t="shared" si="3"/>
        <v>14</v>
      </c>
      <c r="D25" s="7" t="str">
        <f>IF(ISERROR(VLOOKUP(C25,ELEM_LE!$A$2:$J$1239,6,FALSE)),"",(VLOOKUP(C25,ELEM_LE!$A$2:$J$1239,6,FALSE)))</f>
        <v/>
      </c>
      <c r="E25" s="7" t="str">
        <f>IF(ISERROR(VLOOKUP(C25,ELEM_LE!$A$2:$J$1239,7,FALSE)),"",(VLOOKUP(C25,ELEM_LE!$A$2:$J$1239,7,FALSE)))</f>
        <v/>
      </c>
      <c r="F25" s="42" t="str">
        <f>IF(D25="","",IF(ISERROR((VLOOKUP(B25&amp;D25,DropDataHere!$R$3:$AB$497,11,FALSE))),0,((VLOOKUP(B25&amp;D25,DropDataHere!$R$3:$AB$497,11,FALSE)))))</f>
        <v/>
      </c>
      <c r="G25" s="40" t="str">
        <f>IF(ISERROR(VLOOKUP(B25&amp;D25,DropDataHere!$R$3:$Z$497,9,FALSE)),"",(VLOOKUP(B25&amp;D25,DropDataHere!$R$3:$Z$497,9,FALSE)))</f>
        <v/>
      </c>
      <c r="H25" s="22" t="str">
        <f>IF(D25="","",IF(ISERROR(VLOOKUP(D25,DropDataHere!$C$3:$G$413,4,FALSE)),0,(VLOOKUP(D25,DropDataHere!$C$3:$G$413,4,FALSE))))</f>
        <v/>
      </c>
      <c r="I25" s="22" t="str">
        <f>IF(D25="","",IF(ISERROR(VLOOKUP(D25,DropDataHere!$AM$3:$AP$211,4,FALSE)),0,(VLOOKUP(D25,DropDataHere!$AM$3:$AP$211,4,FALSE))))</f>
        <v/>
      </c>
      <c r="J25" s="22" t="str">
        <f>IF(D25="","",IF(ISERROR(VLOOKUP(D25,DropDataHere!$C$3:$H$4113,6,FALSE)),0,(VLOOKUP(D25,DropDataHere!$C$3:$H$4113,6,FALSE))))</f>
        <v/>
      </c>
      <c r="K25" s="22" t="str">
        <f>IF(D25="","",IF(ISERROR(VLOOKUP(D25,DropDataHere!$L$3:$P$119,4,FALSE)),0,(VLOOKUP(D25,DropDataHere!$L$3:$P$119,4,FALSE))))</f>
        <v/>
      </c>
      <c r="L25" s="22" t="str">
        <f t="shared" si="4"/>
        <v/>
      </c>
      <c r="M25" s="22" t="str">
        <f t="shared" si="5"/>
        <v>Fill Cash Balance</v>
      </c>
      <c r="N25" s="65"/>
      <c r="O25" s="22" t="str">
        <f t="shared" si="6"/>
        <v/>
      </c>
      <c r="P25" s="21" t="str">
        <f>IF(ISERROR(VLOOKUP(D25,DropDataHere!$C$2:$K$1260,5,FALSE)),"",(VLOOKUP(D25,DropDataHere!$C$2:$K$1260,5,FALSE)))</f>
        <v/>
      </c>
      <c r="Q25" s="21" t="str">
        <f>IF(ISERROR(VLOOKUP(D25,DropDataHere!$C$2:$K$1260,7,FALSE)+IF(J25&gt;0,J25,0)),"",(VLOOKUP(D25,DropDataHere!$C$2:$K$1260,7,FALSE)+IF(J25&gt;0,J25,0)))</f>
        <v/>
      </c>
      <c r="R25" s="21" t="str">
        <f>IF(D25="","",IF(ISERROR(VLOOKUP(D25,DropDataHere!$L$3:$P$19,5,FALSE)),0,(VLOOKUP(D25,DropDataHere!$L$3:$P$39,5,FALSE))))</f>
        <v/>
      </c>
      <c r="S25" s="21" t="str">
        <f t="shared" si="7"/>
        <v/>
      </c>
      <c r="T25" s="21" t="str">
        <f t="shared" si="8"/>
        <v>Fill Cash Balance</v>
      </c>
      <c r="U25" s="40" t="str">
        <f t="shared" si="1"/>
        <v/>
      </c>
      <c r="V25" s="40" t="str">
        <f t="shared" si="2"/>
        <v/>
      </c>
    </row>
    <row r="26" spans="1:22" s="7" customFormat="1" ht="12" x14ac:dyDescent="0.2">
      <c r="A26" s="11" t="s">
        <v>220</v>
      </c>
      <c r="B26" s="7" t="str">
        <f t="shared" si="0"/>
        <v/>
      </c>
      <c r="C26" s="7" t="str">
        <f t="shared" ref="C26:C31" si="9">B26&amp;A26</f>
        <v>15</v>
      </c>
      <c r="D26" s="7" t="str">
        <f>IF(ISERROR(VLOOKUP(C26,ELEM_LE!$A$2:$J$1239,6,FALSE)),"",(VLOOKUP(C26,ELEM_LE!$A$2:$J$1239,6,FALSE)))</f>
        <v/>
      </c>
      <c r="E26" s="7" t="str">
        <f>IF(ISERROR(VLOOKUP(C26,ELEM_LE!$A$2:$J$1239,7,FALSE)),"",(VLOOKUP(C26,ELEM_LE!$A$2:$J$1239,7,FALSE)))</f>
        <v/>
      </c>
      <c r="F26" s="42" t="str">
        <f>IF(D26="","",IF(ISERROR((VLOOKUP(B26&amp;D26,DropDataHere!$R$3:$AB$497,11,FALSE))),0,((VLOOKUP(B26&amp;D26,DropDataHere!$R$3:$AB$497,11,FALSE)))))</f>
        <v/>
      </c>
      <c r="G26" s="40" t="str">
        <f>IF(ISERROR(VLOOKUP(B26&amp;D26,DropDataHere!$R$3:$Z$497,9,FALSE)),"",(VLOOKUP(B26&amp;D26,DropDataHere!$R$3:$Z$497,9,FALSE)))</f>
        <v/>
      </c>
      <c r="H26" s="22" t="str">
        <f>IF(D26="","",IF(ISERROR(VLOOKUP(D26,DropDataHere!$C$3:$G$413,4,FALSE)),0,(VLOOKUP(D26,DropDataHere!$C$3:$G$413,4,FALSE))))</f>
        <v/>
      </c>
      <c r="I26" s="22" t="str">
        <f>IF(D26="","",IF(ISERROR(VLOOKUP(D26,DropDataHere!$AM$3:$AP$211,4,FALSE)),0,(VLOOKUP(D26,DropDataHere!$AM$3:$AP$211,4,FALSE))))</f>
        <v/>
      </c>
      <c r="J26" s="22" t="str">
        <f>IF(D26="","",IF(ISERROR(VLOOKUP(D26,DropDataHere!$C$3:$H$4113,6,FALSE)),0,(VLOOKUP(D26,DropDataHere!$C$3:$H$4113,6,FALSE))))</f>
        <v/>
      </c>
      <c r="K26" s="22" t="str">
        <f>IF(D26="","",IF(ISERROR(VLOOKUP(D26,DropDataHere!$L$3:$P$119,4,FALSE)),0,(VLOOKUP(D26,DropDataHere!$L$3:$P$119,4,FALSE))))</f>
        <v/>
      </c>
      <c r="L26" s="22" t="str">
        <f t="shared" si="4"/>
        <v/>
      </c>
      <c r="M26" s="22" t="str">
        <f t="shared" si="5"/>
        <v>Fill Cash Balance</v>
      </c>
      <c r="N26" s="65"/>
      <c r="O26" s="22" t="str">
        <f t="shared" si="6"/>
        <v/>
      </c>
      <c r="P26" s="21" t="str">
        <f>IF(ISERROR(VLOOKUP(D26,DropDataHere!$C$2:$K$1260,5,FALSE)),"",(VLOOKUP(D26,DropDataHere!$C$2:$K$1260,5,FALSE)))</f>
        <v/>
      </c>
      <c r="Q26" s="21" t="str">
        <f>IF(ISERROR(VLOOKUP(D26,DropDataHere!$C$2:$K$1260,7,FALSE)+IF(J26&gt;0,J26,0)),"",(VLOOKUP(D26,DropDataHere!$C$2:$K$1260,7,FALSE)+IF(J26&gt;0,J26,0)))</f>
        <v/>
      </c>
      <c r="R26" s="21" t="str">
        <f>IF(D26="","",IF(ISERROR(VLOOKUP(D26,DropDataHere!$L$3:$P$19,5,FALSE)),0,(VLOOKUP(D26,DropDataHere!$L$3:$P$39,5,FALSE))))</f>
        <v/>
      </c>
      <c r="S26" s="21" t="str">
        <f t="shared" si="7"/>
        <v/>
      </c>
      <c r="T26" s="21" t="str">
        <f t="shared" si="8"/>
        <v>Fill Cash Balance</v>
      </c>
      <c r="U26" s="40" t="str">
        <f t="shared" si="1"/>
        <v/>
      </c>
      <c r="V26" s="40" t="str">
        <f t="shared" si="2"/>
        <v/>
      </c>
    </row>
    <row r="27" spans="1:22" s="7" customFormat="1" ht="12" x14ac:dyDescent="0.2">
      <c r="A27" s="11" t="s">
        <v>264</v>
      </c>
      <c r="B27" s="7" t="str">
        <f t="shared" si="0"/>
        <v/>
      </c>
      <c r="C27" s="7" t="str">
        <f t="shared" si="9"/>
        <v>16</v>
      </c>
      <c r="D27" s="7" t="str">
        <f>IF(ISERROR(VLOOKUP(C27,ELEM_LE!$A$2:$J$1239,6,FALSE)),"",(VLOOKUP(C27,ELEM_LE!$A$2:$J$1239,6,FALSE)))</f>
        <v/>
      </c>
      <c r="E27" s="7" t="str">
        <f>IF(ISERROR(VLOOKUP(C27,ELEM_LE!$A$2:$J$1239,7,FALSE)),"",(VLOOKUP(C27,ELEM_LE!$A$2:$J$1239,7,FALSE)))</f>
        <v/>
      </c>
      <c r="F27" s="42" t="str">
        <f>IF(D27="","",IF(ISERROR((VLOOKUP(B27&amp;D27,DropDataHere!$R$3:$AB$497,11,FALSE))),0,((VLOOKUP(B27&amp;D27,DropDataHere!$R$3:$AB$497,11,FALSE)))))</f>
        <v/>
      </c>
      <c r="G27" s="40" t="str">
        <f>IF(ISERROR(VLOOKUP(B27&amp;D27,DropDataHere!$R$3:$Z$497,9,FALSE)),"",(VLOOKUP(B27&amp;D27,DropDataHere!$R$3:$Z$497,9,FALSE)))</f>
        <v/>
      </c>
      <c r="H27" s="22" t="str">
        <f>IF(D27="","",IF(ISERROR(VLOOKUP(D27,DropDataHere!$C$3:$G$413,4,FALSE)),0,(VLOOKUP(D27,DropDataHere!$C$3:$G$413,4,FALSE))))</f>
        <v/>
      </c>
      <c r="I27" s="22" t="str">
        <f>IF(D27="","",IF(ISERROR(VLOOKUP(D27,DropDataHere!$AM$3:$AP$211,4,FALSE)),0,(VLOOKUP(D27,DropDataHere!$AM$3:$AP$211,4,FALSE))))</f>
        <v/>
      </c>
      <c r="J27" s="22" t="str">
        <f>IF(D27="","",IF(ISERROR(VLOOKUP(D27,DropDataHere!$C$3:$H$4113,6,FALSE)),0,(VLOOKUP(D27,DropDataHere!$C$3:$H$4113,6,FALSE))))</f>
        <v/>
      </c>
      <c r="K27" s="22" t="str">
        <f>IF(D27="","",IF(ISERROR(VLOOKUP(D27,DropDataHere!$L$3:$P$119,4,FALSE)),0,(VLOOKUP(D27,DropDataHere!$L$3:$P$119,4,FALSE))))</f>
        <v/>
      </c>
      <c r="L27" s="22" t="str">
        <f t="shared" si="4"/>
        <v/>
      </c>
      <c r="M27" s="22" t="str">
        <f t="shared" si="5"/>
        <v>Fill Cash Balance</v>
      </c>
      <c r="N27" s="65"/>
      <c r="O27" s="22" t="str">
        <f t="shared" si="6"/>
        <v/>
      </c>
      <c r="P27" s="21" t="str">
        <f>IF(ISERROR(VLOOKUP(D27,DropDataHere!$C$2:$K$1260,5,FALSE)),"",(VLOOKUP(D27,DropDataHere!$C$2:$K$1260,5,FALSE)))</f>
        <v/>
      </c>
      <c r="Q27" s="21" t="str">
        <f>IF(ISERROR(VLOOKUP(D27,DropDataHere!$C$2:$K$1260,7,FALSE)+IF(J27&gt;0,J27,0)),"",(VLOOKUP(D27,DropDataHere!$C$2:$K$1260,7,FALSE)+IF(J27&gt;0,J27,0)))</f>
        <v/>
      </c>
      <c r="R27" s="21" t="str">
        <f>IF(D27="","",IF(ISERROR(VLOOKUP(D27,DropDataHere!$L$3:$P$19,5,FALSE)),0,(VLOOKUP(D27,DropDataHere!$L$3:$P$39,5,FALSE))))</f>
        <v/>
      </c>
      <c r="S27" s="21" t="str">
        <f t="shared" si="7"/>
        <v/>
      </c>
      <c r="T27" s="21" t="str">
        <f t="shared" si="8"/>
        <v>Fill Cash Balance</v>
      </c>
      <c r="U27" s="40" t="str">
        <f t="shared" si="1"/>
        <v/>
      </c>
      <c r="V27" s="40" t="str">
        <f t="shared" si="2"/>
        <v/>
      </c>
    </row>
    <row r="28" spans="1:22" s="7" customFormat="1" ht="12" x14ac:dyDescent="0.2">
      <c r="A28" s="11" t="s">
        <v>304</v>
      </c>
      <c r="B28" s="7" t="str">
        <f t="shared" si="0"/>
        <v/>
      </c>
      <c r="C28" s="7" t="str">
        <f t="shared" si="9"/>
        <v>17</v>
      </c>
      <c r="D28" s="7" t="str">
        <f>IF(ISERROR(VLOOKUP(C28,ELEM_LE!$A$2:$J$1239,6,FALSE)),"",(VLOOKUP(C28,ELEM_LE!$A$2:$J$1239,6,FALSE)))</f>
        <v/>
      </c>
      <c r="E28" s="7" t="str">
        <f>IF(ISERROR(VLOOKUP(C28,ELEM_LE!$A$2:$J$1239,7,FALSE)),"",(VLOOKUP(C28,ELEM_LE!$A$2:$J$1239,7,FALSE)))</f>
        <v/>
      </c>
      <c r="F28" s="42" t="str">
        <f>IF(D28="","",IF(ISERROR((VLOOKUP(B28&amp;D28,DropDataHere!$R$3:$AB$497,11,FALSE))),0,((VLOOKUP(B28&amp;D28,DropDataHere!$R$3:$AB$497,11,FALSE)))))</f>
        <v/>
      </c>
      <c r="G28" s="40" t="str">
        <f>IF(ISERROR(VLOOKUP(B28&amp;D28,DropDataHere!$R$3:$Z$497,9,FALSE)),"",(VLOOKUP(B28&amp;D28,DropDataHere!$R$3:$Z$497,9,FALSE)))</f>
        <v/>
      </c>
      <c r="H28" s="22" t="str">
        <f>IF(D28="","",IF(ISERROR(VLOOKUP(D28,DropDataHere!$C$3:$G$413,4,FALSE)),0,(VLOOKUP(D28,DropDataHere!$C$3:$G$413,4,FALSE))))</f>
        <v/>
      </c>
      <c r="I28" s="22" t="str">
        <f>IF(D28="","",IF(ISERROR(VLOOKUP(D28,DropDataHere!$AM$3:$AP$211,4,FALSE)),0,(VLOOKUP(D28,DropDataHere!$AM$3:$AP$211,4,FALSE))))</f>
        <v/>
      </c>
      <c r="J28" s="22" t="str">
        <f>IF(D28="","",IF(ISERROR(VLOOKUP(D28,DropDataHere!$C$3:$H$4113,6,FALSE)),0,(VLOOKUP(D28,DropDataHere!$C$3:$H$4113,6,FALSE))))</f>
        <v/>
      </c>
      <c r="K28" s="22" t="str">
        <f>IF(D28="","",IF(ISERROR(VLOOKUP(D28,DropDataHere!$L$3:$P$119,4,FALSE)),0,(VLOOKUP(D28,DropDataHere!$L$3:$P$119,4,FALSE))))</f>
        <v/>
      </c>
      <c r="L28" s="22" t="str">
        <f t="shared" si="4"/>
        <v/>
      </c>
      <c r="M28" s="22" t="str">
        <f t="shared" si="5"/>
        <v>Fill Cash Balance</v>
      </c>
      <c r="N28" s="65"/>
      <c r="O28" s="22" t="str">
        <f t="shared" si="6"/>
        <v/>
      </c>
      <c r="P28" s="21" t="str">
        <f>IF(ISERROR(VLOOKUP(D28,DropDataHere!$C$2:$K$1260,5,FALSE)),"",(VLOOKUP(D28,DropDataHere!$C$2:$K$1260,5,FALSE)))</f>
        <v/>
      </c>
      <c r="Q28" s="21" t="str">
        <f>IF(ISERROR(VLOOKUP(D28,DropDataHere!$C$2:$K$1260,7,FALSE)+IF(J28&gt;0,J28,0)),"",(VLOOKUP(D28,DropDataHere!$C$2:$K$1260,7,FALSE)+IF(J28&gt;0,J28,0)))</f>
        <v/>
      </c>
      <c r="R28" s="21" t="str">
        <f>IF(D28="","",IF(ISERROR(VLOOKUP(D28,DropDataHere!$L$3:$P$19,5,FALSE)),0,(VLOOKUP(D28,DropDataHere!$L$3:$P$39,5,FALSE))))</f>
        <v/>
      </c>
      <c r="S28" s="21" t="str">
        <f t="shared" si="7"/>
        <v/>
      </c>
      <c r="T28" s="21" t="str">
        <f t="shared" si="8"/>
        <v>Fill Cash Balance</v>
      </c>
      <c r="U28" s="40" t="str">
        <f t="shared" si="1"/>
        <v/>
      </c>
      <c r="V28" s="40" t="str">
        <f t="shared" si="2"/>
        <v/>
      </c>
    </row>
    <row r="29" spans="1:22" s="7" customFormat="1" ht="12" x14ac:dyDescent="0.2">
      <c r="A29" s="11" t="s">
        <v>318</v>
      </c>
      <c r="B29" s="7" t="str">
        <f t="shared" si="0"/>
        <v/>
      </c>
      <c r="C29" s="7" t="str">
        <f t="shared" si="9"/>
        <v>18</v>
      </c>
      <c r="D29" s="7" t="str">
        <f>IF(ISERROR(VLOOKUP(C29,ELEM_LE!$A$2:$J$1239,6,FALSE)),"",(VLOOKUP(C29,ELEM_LE!$A$2:$J$1239,6,FALSE)))</f>
        <v/>
      </c>
      <c r="E29" s="7" t="str">
        <f>IF(ISERROR(VLOOKUP(C29,ELEM_LE!$A$2:$J$1239,7,FALSE)),"",(VLOOKUP(C29,ELEM_LE!$A$2:$J$1239,7,FALSE)))</f>
        <v/>
      </c>
      <c r="F29" s="42" t="str">
        <f>IF(D29="","",IF(ISERROR((VLOOKUP(B29&amp;D29,DropDataHere!$R$3:$AB$497,11,FALSE))),0,((VLOOKUP(B29&amp;D29,DropDataHere!$R$3:$AB$497,11,FALSE)))))</f>
        <v/>
      </c>
      <c r="G29" s="40" t="str">
        <f>IF(ISERROR(VLOOKUP(B29&amp;D29,DropDataHere!$R$3:$Z$497,9,FALSE)),"",(VLOOKUP(B29&amp;D29,DropDataHere!$R$3:$Z$497,9,FALSE)))</f>
        <v/>
      </c>
      <c r="H29" s="22" t="str">
        <f>IF(D29="","",IF(ISERROR(VLOOKUP(D29,DropDataHere!$C$3:$G$413,4,FALSE)),0,(VLOOKUP(D29,DropDataHere!$C$3:$G$413,4,FALSE))))</f>
        <v/>
      </c>
      <c r="I29" s="22" t="str">
        <f>IF(D29="","",IF(ISERROR(VLOOKUP(D29,DropDataHere!$AM$3:$AP$211,4,FALSE)),0,(VLOOKUP(D29,DropDataHere!$AM$3:$AP$211,4,FALSE))))</f>
        <v/>
      </c>
      <c r="J29" s="22" t="str">
        <f>IF(D29="","",IF(ISERROR(VLOOKUP(D29,DropDataHere!$C$3:$H$4113,6,FALSE)),0,(VLOOKUP(D29,DropDataHere!$C$3:$H$4113,6,FALSE))))</f>
        <v/>
      </c>
      <c r="K29" s="22" t="str">
        <f>IF(D29="","",IF(ISERROR(VLOOKUP(D29,DropDataHere!$L$3:$P$119,4,FALSE)),0,(VLOOKUP(D29,DropDataHere!$L$3:$P$119,4,FALSE))))</f>
        <v/>
      </c>
      <c r="L29" s="22" t="str">
        <f t="shared" si="4"/>
        <v/>
      </c>
      <c r="M29" s="22" t="str">
        <f t="shared" si="5"/>
        <v>Fill Cash Balance</v>
      </c>
      <c r="N29" s="65"/>
      <c r="O29" s="22" t="str">
        <f t="shared" si="6"/>
        <v/>
      </c>
      <c r="P29" s="21" t="str">
        <f>IF(ISERROR(VLOOKUP(D29,DropDataHere!$C$2:$K$1260,5,FALSE)),"",(VLOOKUP(D29,DropDataHere!$C$2:$K$1260,5,FALSE)))</f>
        <v/>
      </c>
      <c r="Q29" s="21" t="str">
        <f>IF(ISERROR(VLOOKUP(D29,DropDataHere!$C$2:$K$1260,7,FALSE)+IF(J29&gt;0,J29,0)),"",(VLOOKUP(D29,DropDataHere!$C$2:$K$1260,7,FALSE)+IF(J29&gt;0,J29,0)))</f>
        <v/>
      </c>
      <c r="R29" s="21" t="str">
        <f>IF(D29="","",IF(ISERROR(VLOOKUP(D29,DropDataHere!$L$3:$P$19,5,FALSE)),0,(VLOOKUP(D29,DropDataHere!$L$3:$P$39,5,FALSE))))</f>
        <v/>
      </c>
      <c r="S29" s="21" t="str">
        <f t="shared" si="7"/>
        <v/>
      </c>
      <c r="T29" s="21" t="str">
        <f t="shared" si="8"/>
        <v>Fill Cash Balance</v>
      </c>
      <c r="U29" s="40" t="str">
        <f t="shared" si="1"/>
        <v/>
      </c>
      <c r="V29" s="40" t="str">
        <f t="shared" si="2"/>
        <v/>
      </c>
    </row>
    <row r="30" spans="1:22" s="7" customFormat="1" ht="12" x14ac:dyDescent="0.2">
      <c r="A30" s="11" t="s">
        <v>328</v>
      </c>
      <c r="B30" s="7" t="str">
        <f t="shared" si="0"/>
        <v/>
      </c>
      <c r="C30" s="7" t="str">
        <f t="shared" si="9"/>
        <v>19</v>
      </c>
      <c r="D30" s="7" t="str">
        <f>IF(ISERROR(VLOOKUP(C30,ELEM_LE!$A$2:$J$1239,6,FALSE)),"",(VLOOKUP(C30,ELEM_LE!$A$2:$J$1239,6,FALSE)))</f>
        <v/>
      </c>
      <c r="E30" s="7" t="str">
        <f>IF(ISERROR(VLOOKUP(C30,ELEM_LE!$A$2:$J$1239,7,FALSE)),"",(VLOOKUP(C30,ELEM_LE!$A$2:$J$1239,7,FALSE)))</f>
        <v/>
      </c>
      <c r="F30" s="42" t="str">
        <f>IF(D30="","",IF(ISERROR((VLOOKUP(B30&amp;D30,DropDataHere!$R$3:$AB$497,11,FALSE))),0,((VLOOKUP(B30&amp;D30,DropDataHere!$R$3:$AB$497,11,FALSE)))))</f>
        <v/>
      </c>
      <c r="G30" s="40" t="str">
        <f>IF(ISERROR(VLOOKUP(B30&amp;D30,DropDataHere!$R$3:$Z$497,9,FALSE)),"",(VLOOKUP(B30&amp;D30,DropDataHere!$R$3:$Z$497,9,FALSE)))</f>
        <v/>
      </c>
      <c r="H30" s="22" t="str">
        <f>IF(D30="","",IF(ISERROR(VLOOKUP(D30,DropDataHere!$C$3:$G$413,4,FALSE)),0,(VLOOKUP(D30,DropDataHere!$C$3:$G$413,4,FALSE))))</f>
        <v/>
      </c>
      <c r="I30" s="22" t="str">
        <f>IF(D30="","",IF(ISERROR(VLOOKUP(D30,DropDataHere!$AM$3:$AP$211,4,FALSE)),0,(VLOOKUP(D30,DropDataHere!$AM$3:$AP$211,4,FALSE))))</f>
        <v/>
      </c>
      <c r="J30" s="22" t="str">
        <f>IF(D30="","",IF(ISERROR(VLOOKUP(D30,DropDataHere!$C$3:$H$4113,6,FALSE)),0,(VLOOKUP(D30,DropDataHere!$C$3:$H$4113,6,FALSE))))</f>
        <v/>
      </c>
      <c r="K30" s="22" t="str">
        <f>IF(D30="","",IF(ISERROR(VLOOKUP(D30,DropDataHere!$L$3:$P$119,4,FALSE)),0,(VLOOKUP(D30,DropDataHere!$L$3:$P$119,4,FALSE))))</f>
        <v/>
      </c>
      <c r="L30" s="22" t="str">
        <f t="shared" si="4"/>
        <v/>
      </c>
      <c r="M30" s="22" t="str">
        <f t="shared" si="5"/>
        <v>Fill Cash Balance</v>
      </c>
      <c r="N30" s="65"/>
      <c r="O30" s="22" t="str">
        <f t="shared" si="6"/>
        <v/>
      </c>
      <c r="P30" s="21" t="str">
        <f>IF(ISERROR(VLOOKUP(D30,DropDataHere!$C$2:$K$1260,5,FALSE)),"",(VLOOKUP(D30,DropDataHere!$C$2:$K$1260,5,FALSE)))</f>
        <v/>
      </c>
      <c r="Q30" s="21" t="str">
        <f>IF(ISERROR(VLOOKUP(D30,DropDataHere!$C$2:$K$1260,7,FALSE)+IF(J30&gt;0,J30,0)),"",(VLOOKUP(D30,DropDataHere!$C$2:$K$1260,7,FALSE)+IF(J30&gt;0,J30,0)))</f>
        <v/>
      </c>
      <c r="R30" s="21" t="str">
        <f>IF(D30="","",IF(ISERROR(VLOOKUP(D30,DropDataHere!$L$3:$P$19,5,FALSE)),0,(VLOOKUP(D30,DropDataHere!$L$3:$P$39,5,FALSE))))</f>
        <v/>
      </c>
      <c r="S30" s="21" t="str">
        <f t="shared" si="7"/>
        <v/>
      </c>
      <c r="T30" s="21" t="str">
        <f t="shared" si="8"/>
        <v>Fill Cash Balance</v>
      </c>
      <c r="U30" s="40" t="str">
        <f t="shared" si="1"/>
        <v/>
      </c>
      <c r="V30" s="40" t="str">
        <f t="shared" si="2"/>
        <v/>
      </c>
    </row>
    <row r="31" spans="1:22" s="7" customFormat="1" ht="12" x14ac:dyDescent="0.2">
      <c r="A31" s="11" t="s">
        <v>334</v>
      </c>
      <c r="B31" s="7" t="str">
        <f t="shared" si="0"/>
        <v/>
      </c>
      <c r="C31" s="7" t="str">
        <f t="shared" si="9"/>
        <v>20</v>
      </c>
      <c r="D31" s="7" t="str">
        <f>IF(ISERROR(VLOOKUP(C31,ELEM_LE!$A$2:$J$1239,6,FALSE)),"",(VLOOKUP(C31,ELEM_LE!$A$2:$J$1239,6,FALSE)))</f>
        <v/>
      </c>
      <c r="E31" s="7" t="str">
        <f>IF(ISERROR(VLOOKUP(C31,ELEM_LE!$A$2:$J$1239,7,FALSE)),"",(VLOOKUP(C31,ELEM_LE!$A$2:$J$1239,7,FALSE)))</f>
        <v/>
      </c>
      <c r="F31" s="42" t="str">
        <f>IF(D31="","",IF(ISERROR((VLOOKUP(B31&amp;D31,DropDataHere!$R$3:$AB$497,11,FALSE))),0,((VLOOKUP(B31&amp;D31,DropDataHere!$R$3:$AB$497,11,FALSE)))))</f>
        <v/>
      </c>
      <c r="G31" s="40" t="str">
        <f>IF(ISERROR(VLOOKUP(B31&amp;D31,DropDataHere!$R$3:$Z$497,9,FALSE)),"",(VLOOKUP(B31&amp;D31,DropDataHere!$R$3:$Z$497,9,FALSE)))</f>
        <v/>
      </c>
      <c r="H31" s="22" t="str">
        <f>IF(D31="","",IF(ISERROR(VLOOKUP(D31,DropDataHere!$C$3:$G$413,4,FALSE)),0,(VLOOKUP(D31,DropDataHere!$C$3:$G$413,4,FALSE))))</f>
        <v/>
      </c>
      <c r="I31" s="22" t="str">
        <f>IF(D31="","",IF(ISERROR(VLOOKUP(D31,DropDataHere!$AM$3:$AP$211,4,FALSE)),0,(VLOOKUP(D31,DropDataHere!$AM$3:$AP$211,4,FALSE))))</f>
        <v/>
      </c>
      <c r="J31" s="22" t="str">
        <f>IF(D31="","",IF(ISERROR(VLOOKUP(D31,DropDataHere!$C$3:$H$4113,6,FALSE)),0,(VLOOKUP(D31,DropDataHere!$C$3:$H$4113,6,FALSE))))</f>
        <v/>
      </c>
      <c r="K31" s="22" t="str">
        <f>IF(D31="","",IF(ISERROR(VLOOKUP(D31,DropDataHere!$L$3:$P$119,4,FALSE)),0,(VLOOKUP(D31,DropDataHere!$L$3:$P$119,4,FALSE))))</f>
        <v/>
      </c>
      <c r="L31" s="22" t="str">
        <f t="shared" si="4"/>
        <v/>
      </c>
      <c r="M31" s="22" t="str">
        <f t="shared" si="5"/>
        <v>Fill Cash Balance</v>
      </c>
      <c r="N31" s="65"/>
      <c r="O31" s="22" t="str">
        <f t="shared" si="6"/>
        <v/>
      </c>
      <c r="P31" s="21" t="str">
        <f>IF(ISERROR(VLOOKUP(D31,DropDataHere!$C$2:$K$1260,5,FALSE)),"",(VLOOKUP(D31,DropDataHere!$C$2:$K$1260,5,FALSE)))</f>
        <v/>
      </c>
      <c r="Q31" s="21" t="str">
        <f>IF(ISERROR(VLOOKUP(D31,DropDataHere!$C$2:$K$1260,7,FALSE)+IF(J31&gt;0,J31,0)),"",(VLOOKUP(D31,DropDataHere!$C$2:$K$1260,7,FALSE)+IF(J31&gt;0,J31,0)))</f>
        <v/>
      </c>
      <c r="R31" s="21" t="str">
        <f>IF(D31="","",IF(ISERROR(VLOOKUP(D31,DropDataHere!$L$3:$P$19,5,FALSE)),0,(VLOOKUP(D31,DropDataHere!$L$3:$P$39,5,FALSE))))</f>
        <v/>
      </c>
      <c r="S31" s="21" t="str">
        <f t="shared" si="7"/>
        <v/>
      </c>
      <c r="T31" s="21" t="str">
        <f t="shared" si="8"/>
        <v>Fill Cash Balance</v>
      </c>
      <c r="U31" s="40" t="str">
        <f t="shared" si="1"/>
        <v/>
      </c>
      <c r="V31" s="40" t="str">
        <f t="shared" si="2"/>
        <v/>
      </c>
    </row>
    <row r="32" spans="1:22" s="17" customFormat="1" ht="12.75" thickBot="1" x14ac:dyDescent="0.25">
      <c r="A32" s="16"/>
      <c r="D32" s="18" t="s">
        <v>954</v>
      </c>
      <c r="E32" s="18"/>
      <c r="F32" s="19"/>
      <c r="G32" s="19">
        <f t="shared" ref="G32:V32" si="10">SUM(G12:G31)</f>
        <v>0</v>
      </c>
      <c r="H32" s="19">
        <f t="shared" si="10"/>
        <v>0</v>
      </c>
      <c r="I32" s="19">
        <f t="shared" si="10"/>
        <v>0</v>
      </c>
      <c r="J32" s="19">
        <f t="shared" si="10"/>
        <v>0</v>
      </c>
      <c r="K32" s="19">
        <f t="shared" si="10"/>
        <v>0</v>
      </c>
      <c r="L32" s="19">
        <f t="shared" si="10"/>
        <v>0</v>
      </c>
      <c r="M32" s="19">
        <f t="shared" si="10"/>
        <v>0</v>
      </c>
      <c r="N32" s="19">
        <f t="shared" si="10"/>
        <v>0</v>
      </c>
      <c r="O32" s="19">
        <f t="shared" si="10"/>
        <v>0</v>
      </c>
      <c r="P32" s="19">
        <f t="shared" si="10"/>
        <v>0</v>
      </c>
      <c r="Q32" s="19">
        <f t="shared" si="10"/>
        <v>0</v>
      </c>
      <c r="R32" s="19">
        <f t="shared" si="10"/>
        <v>0</v>
      </c>
      <c r="S32" s="19">
        <f t="shared" si="10"/>
        <v>0</v>
      </c>
      <c r="T32" s="19">
        <f t="shared" si="10"/>
        <v>0</v>
      </c>
      <c r="U32" s="19">
        <f t="shared" si="10"/>
        <v>0</v>
      </c>
      <c r="V32" s="19">
        <f t="shared" si="10"/>
        <v>0</v>
      </c>
    </row>
    <row r="33" spans="1:23" s="7" customFormat="1" ht="12.75" thickTop="1" x14ac:dyDescent="0.2">
      <c r="A33" s="11"/>
      <c r="H33" s="40"/>
      <c r="I33" s="40"/>
      <c r="J33" s="40"/>
      <c r="L33" s="40"/>
      <c r="N33" s="40"/>
      <c r="O33" s="40"/>
      <c r="P33" s="40"/>
      <c r="Q33" s="40"/>
      <c r="S33" s="40"/>
    </row>
    <row r="34" spans="1:23" s="7" customFormat="1" ht="12" x14ac:dyDescent="0.2">
      <c r="A34" s="11"/>
      <c r="E34" s="20" t="s">
        <v>1065</v>
      </c>
      <c r="F34" s="79" t="str">
        <f>IF(J6="","",G6*J6)</f>
        <v/>
      </c>
      <c r="H34" s="40"/>
      <c r="I34" s="40"/>
      <c r="J34" s="40"/>
      <c r="L34" s="40"/>
      <c r="N34" s="40"/>
      <c r="O34" s="40"/>
      <c r="P34" s="40"/>
      <c r="Q34" s="40"/>
      <c r="S34" s="40"/>
      <c r="U34" s="7" t="s">
        <v>1001</v>
      </c>
      <c r="V34" s="37">
        <f ca="1">NOW()</f>
        <v>44925.626831365742</v>
      </c>
    </row>
    <row r="35" spans="1:23" s="7" customFormat="1" ht="12" x14ac:dyDescent="0.2">
      <c r="A35" s="11"/>
      <c r="E35" s="20" t="s">
        <v>1066</v>
      </c>
      <c r="F35" s="79" t="str">
        <f>IF(J7="","",G7*J7)</f>
        <v/>
      </c>
      <c r="H35" s="40"/>
      <c r="I35" s="40"/>
      <c r="J35" s="40"/>
      <c r="L35" s="40"/>
      <c r="N35" s="40"/>
      <c r="O35" s="40"/>
      <c r="P35" s="40"/>
      <c r="Q35" s="40"/>
      <c r="S35" s="40"/>
    </row>
    <row r="36" spans="1:23" s="17" customFormat="1" ht="12" x14ac:dyDescent="0.2">
      <c r="A36" s="16"/>
      <c r="E36" s="24"/>
      <c r="F36" s="25"/>
      <c r="H36" s="40"/>
      <c r="I36" s="40"/>
      <c r="J36" s="40"/>
      <c r="L36" s="40"/>
      <c r="N36" s="40"/>
      <c r="O36" s="40"/>
      <c r="P36" s="40"/>
      <c r="Q36" s="40"/>
      <c r="S36" s="40"/>
    </row>
    <row r="37" spans="1:23" s="17" customFormat="1" ht="12" x14ac:dyDescent="0.2">
      <c r="A37" s="16"/>
      <c r="E37" s="24"/>
      <c r="F37" s="25"/>
      <c r="H37" s="40"/>
      <c r="I37" s="40"/>
      <c r="J37" s="40"/>
      <c r="L37" s="40"/>
      <c r="N37" s="40"/>
      <c r="O37" s="40"/>
      <c r="P37" s="40"/>
      <c r="Q37" s="40"/>
      <c r="S37" s="40"/>
    </row>
    <row r="38" spans="1:23" s="17" customFormat="1" ht="30" x14ac:dyDescent="0.4">
      <c r="A38" s="16"/>
      <c r="E38" s="24"/>
      <c r="F38" s="25"/>
      <c r="G38" s="5"/>
      <c r="H38" s="41" t="str">
        <f>H2</f>
        <v>FY2019</v>
      </c>
      <c r="I38" s="26" t="s">
        <v>999</v>
      </c>
      <c r="K38" s="40"/>
      <c r="L38" s="40"/>
      <c r="M38" s="27"/>
      <c r="N38" s="40"/>
      <c r="O38" s="40"/>
      <c r="P38" s="40"/>
      <c r="Q38" s="40"/>
      <c r="R38" s="40"/>
    </row>
    <row r="39" spans="1:23" s="17" customFormat="1" ht="20.25" x14ac:dyDescent="0.3">
      <c r="A39" s="16"/>
      <c r="E39" s="24"/>
      <c r="F39" s="25"/>
      <c r="H39" s="40"/>
      <c r="I39" s="40"/>
      <c r="J39" s="40"/>
      <c r="K39" s="30" t="str">
        <f>K3</f>
        <v xml:space="preserve">County Name </v>
      </c>
      <c r="L39" s="31" t="str">
        <f>L3</f>
        <v>CountyName</v>
      </c>
      <c r="M39" s="4" t="str">
        <f>M3</f>
        <v>County #</v>
      </c>
      <c r="N39" s="4" t="str">
        <f>N3</f>
        <v/>
      </c>
      <c r="O39" s="40"/>
      <c r="P39" s="40"/>
      <c r="Q39" s="40"/>
      <c r="S39" s="40"/>
    </row>
    <row r="40" spans="1:23" s="7" customFormat="1" x14ac:dyDescent="0.2">
      <c r="A40" s="11"/>
      <c r="H40" s="40"/>
      <c r="I40" s="40"/>
      <c r="J40" s="40"/>
      <c r="L40" s="40"/>
      <c r="N40" s="40"/>
      <c r="O40" s="40"/>
      <c r="P40" s="40"/>
      <c r="Q40" s="40"/>
      <c r="S40" s="34" t="s">
        <v>955</v>
      </c>
      <c r="T40" s="35" t="s">
        <v>956</v>
      </c>
      <c r="U40" s="36" t="s">
        <v>957</v>
      </c>
    </row>
    <row r="41" spans="1:23" s="7" customFormat="1" ht="12" x14ac:dyDescent="0.2">
      <c r="D41" s="8" t="s">
        <v>953</v>
      </c>
      <c r="E41" s="9"/>
      <c r="F41" s="9"/>
      <c r="G41" s="9"/>
      <c r="H41" s="9"/>
      <c r="I41" s="9"/>
      <c r="J41" s="9"/>
      <c r="K41" s="9"/>
      <c r="L41" s="9"/>
      <c r="M41" s="9"/>
      <c r="N41" s="9"/>
      <c r="O41" s="9"/>
      <c r="P41" s="9"/>
      <c r="Q41" s="9" t="str">
        <f>IF(ISERROR(VLOOKUP(D41,DropDataHere!$C$2:$K$1260,7,FALSE)+IF(J41&gt;0,J41,0)),"",(VLOOKUP(D41,DropDataHere!$C$2:$K$1260,7,FALSE)+IF(J41&gt;0,J41,0)))</f>
        <v/>
      </c>
      <c r="R41" s="9"/>
      <c r="S41" s="9"/>
      <c r="T41" s="9"/>
      <c r="U41" s="9"/>
      <c r="V41" s="9"/>
    </row>
    <row r="42" spans="1:23" s="7" customFormat="1" ht="120.75" customHeight="1" x14ac:dyDescent="0.2">
      <c r="D42" s="52" t="s">
        <v>2</v>
      </c>
      <c r="E42" s="52" t="s">
        <v>3</v>
      </c>
      <c r="F42" s="53" t="s">
        <v>874</v>
      </c>
      <c r="G42" s="54" t="s">
        <v>875</v>
      </c>
      <c r="H42" s="23" t="s">
        <v>1003</v>
      </c>
      <c r="I42" s="23" t="s">
        <v>1033</v>
      </c>
      <c r="J42" s="23" t="s">
        <v>1026</v>
      </c>
      <c r="K42" s="23" t="s">
        <v>4</v>
      </c>
      <c r="L42" s="23" t="s">
        <v>5</v>
      </c>
      <c r="M42" s="23" t="s">
        <v>6</v>
      </c>
      <c r="N42" s="64" t="s">
        <v>1034</v>
      </c>
      <c r="O42" s="23" t="s">
        <v>7</v>
      </c>
      <c r="P42" s="10" t="s">
        <v>1002</v>
      </c>
      <c r="Q42" s="10" t="s">
        <v>1027</v>
      </c>
      <c r="R42" s="10" t="s">
        <v>8</v>
      </c>
      <c r="S42" s="10" t="s">
        <v>9</v>
      </c>
      <c r="T42" s="10" t="s">
        <v>10</v>
      </c>
      <c r="U42" s="53" t="s">
        <v>11</v>
      </c>
      <c r="V42" s="55" t="s">
        <v>12</v>
      </c>
      <c r="W42" s="56"/>
    </row>
    <row r="43" spans="1:23" s="7" customFormat="1" ht="12" x14ac:dyDescent="0.2">
      <c r="A43" s="11" t="s">
        <v>865</v>
      </c>
      <c r="B43" s="7" t="str">
        <f t="shared" ref="B43:B50" si="11">$N$3</f>
        <v/>
      </c>
      <c r="C43" s="7" t="str">
        <f>B43&amp;A43</f>
        <v>1</v>
      </c>
      <c r="D43" s="7" t="str">
        <f>IF(ISERROR(VLOOKUP(C43,HS_LE!$A$2:$J$1260,6,FALSE)),"",(VLOOKUP(C43,HS_LE!$A$2:$J$1260,6,FALSE)))</f>
        <v/>
      </c>
      <c r="E43" s="7" t="str">
        <f>IF(ISERROR(VLOOKUP(C43,HS_LE!$A$2:$J$1260,7,FALSE)),"",(VLOOKUP(C43,HS_LE!$A$2:$J$1260,7,FALSE)))</f>
        <v/>
      </c>
      <c r="F43" s="42" t="str">
        <f>IF(D43="","",IF(ISERROR(VLOOKUP(B43&amp;D43,DropDataHere!$R$3:$AB$496,11,FALSE)),0,(VLOOKUP(B43&amp;D43,DropDataHere!$R$3:$AB$496,11,FALSE))))</f>
        <v/>
      </c>
      <c r="G43" s="40" t="str">
        <f>IF(ISERROR(VLOOKUP(B43&amp;D43,DropDataHere!$R$3:$Z$496,9,FALSE)),"",(VLOOKUP(B43&amp;D43,DropDataHere!$R$3:$Z$496,9,FALSE)))</f>
        <v/>
      </c>
      <c r="H43" s="22" t="str">
        <f>IF(D43="","",IF(ISERROR(VLOOKUP(D43,DropDataHere!$C$3:$G$413,4,FALSE)),0,(VLOOKUP(D43,DropDataHere!$C$3:$G$413,4,FALSE))))</f>
        <v/>
      </c>
      <c r="I43" s="22" t="str">
        <f>IF(D43="","",IF(ISERROR(VLOOKUP(D43,DropDataHere!$AM$3:$AP$211,4,FALSE)),0,(VLOOKUP(D43,DropDataHere!$AM$3:$AP$211,4,FALSE))))</f>
        <v/>
      </c>
      <c r="J43" s="22" t="str">
        <f>IF(D43="","",IF(ISERROR(VLOOKUP(D43,DropDataHere!$C$3:$H$4113,6,FALSE)),0,(VLOOKUP(D43,DropDataHere!$C$3:$H$4113,6,FALSE))))</f>
        <v/>
      </c>
      <c r="K43" s="22" t="str">
        <f>IF(D43="","",IF(ISERROR(VLOOKUP(D43,DropDataHere!$L$3:$P$119,4,FALSE)),0,(VLOOKUP(D43,DropDataHere!$L$3:$P$119,4,FALSE))))</f>
        <v/>
      </c>
      <c r="L43" s="22" t="str">
        <f t="shared" ref="L43:L50" si="12">IF(D43="","",IF((H43+I43+J43+K43)*F43&lt;H43*F43,MINA((H43+IF(K43&lt;0,K43,0))*F43,(G43+I43+IF(K43&lt;0,K43,0))),(H43+I43+J43+K43)*F43))</f>
        <v/>
      </c>
      <c r="M43" s="22" t="str">
        <f>IF($F$53="","Fill Cash Balance",IF(ISERROR(IF($L$51&gt;$F$53,(L43/$L$51)*$F$53,L43)),"",(IF($L$51&gt;$F$53,(L43/$L$51)*$F$53,L43))))</f>
        <v>Fill Cash Balance</v>
      </c>
      <c r="N43" s="65"/>
      <c r="O43" s="22" t="str">
        <f>IF(N43="","",IF(N43&gt;=0,L43-N43,IF(ISERROR(L43-M43),"",(L43-M43))))</f>
        <v/>
      </c>
      <c r="P43" s="21" t="str">
        <f>IF(ISERROR(VLOOKUP(D43,DropDataHere!$C$2:$K$1260,5,FALSE)),"",(VLOOKUP(D43,DropDataHere!$C$2:$K$1260,5,FALSE)))</f>
        <v/>
      </c>
      <c r="Q43" s="21" t="str">
        <f>IF(ISERROR(VLOOKUP(D43,DropDataHere!$C$2:$K$1260,7,FALSE)+IF(J43&gt;0,J43,0)),"",(VLOOKUP(D43,DropDataHere!$C$2:$K$1260,7,FALSE)+IF(J43&gt;0,J43,0)))</f>
        <v/>
      </c>
      <c r="R43" s="21" t="str">
        <f>IF(D43="","",IF(ISERROR(VLOOKUP(D43,DropDataHere!$L$3:$P$19,5,FALSE)),0,(VLOOKUP(D43,DropDataHere!$L$3:$P$39,5,FALSE))))</f>
        <v/>
      </c>
      <c r="S43" s="21" t="str">
        <f t="shared" ref="S43:S50" si="13">IF(F43="","",(P43+Q43+R43)*F43)</f>
        <v/>
      </c>
      <c r="T43" s="21" t="str">
        <f>IF($F$54="","Fill Cash Balance",IF(ISERROR(IF($S$51+$O$51&gt;$F$54,(S43+O43)/($S$51+$O$51)*$F$54,(S43+O43))),"",(IF($S$51+$O$51&gt;$F$54,(S43+O43)/($S$51+$O$51)*$F$54,(S43+O43)))))</f>
        <v>Fill Cash Balance</v>
      </c>
      <c r="U43" s="40" t="str">
        <f t="shared" ref="U43:U50" si="14">IF(ISERROR(T43+M43),"",(T43+M43))</f>
        <v/>
      </c>
      <c r="V43" s="40" t="str">
        <f t="shared" ref="V43:V50" si="15">IF(ISERROR(U43-L43-S43),"",(U43-L43-S43))</f>
        <v/>
      </c>
      <c r="W43" s="57"/>
    </row>
    <row r="44" spans="1:23" s="7" customFormat="1" ht="12" x14ac:dyDescent="0.2">
      <c r="A44" s="11" t="s">
        <v>866</v>
      </c>
      <c r="B44" s="7" t="str">
        <f t="shared" si="11"/>
        <v/>
      </c>
      <c r="C44" s="7" t="str">
        <f t="shared" ref="C44:C50" si="16">B44&amp;A44</f>
        <v>2</v>
      </c>
      <c r="D44" s="7" t="str">
        <f>IF(ISERROR(VLOOKUP(C44,HS_LE!$A$2:$J$1260,6,FALSE)),"",(VLOOKUP(C44,HS_LE!$A$2:$J$1260,6,FALSE)))</f>
        <v/>
      </c>
      <c r="E44" s="7" t="str">
        <f>IF(ISERROR(VLOOKUP(C44,HS_LE!$A$2:$J$1260,7,FALSE)),"",(VLOOKUP(C44,HS_LE!$A$2:$J$1260,7,FALSE)))</f>
        <v/>
      </c>
      <c r="F44" s="42" t="str">
        <f>IF(D44="","",IF(ISERROR(VLOOKUP(B44&amp;D44,DropDataHere!$R$3:$AB$496,11,FALSE)),0,(VLOOKUP(B44&amp;D44,DropDataHere!$R$3:$AB$496,11,FALSE))))</f>
        <v/>
      </c>
      <c r="G44" s="40" t="str">
        <f>IF(ISERROR(VLOOKUP(B44&amp;D44,DropDataHere!$R$3:$Z$496,9,FALSE)),"",(VLOOKUP(B44&amp;D44,DropDataHere!$R$3:$Z$496,9,FALSE)))</f>
        <v/>
      </c>
      <c r="H44" s="22" t="str">
        <f>IF(D44="","",IF(ISERROR(VLOOKUP(D44,DropDataHere!$C$3:$G$413,4,FALSE)),0,(VLOOKUP(D44,DropDataHere!$C$3:$G$413,4,FALSE))))</f>
        <v/>
      </c>
      <c r="I44" s="22" t="str">
        <f>IF(D44="","",IF(ISERROR(VLOOKUP(D44,DropDataHere!$AM$3:$AP$211,4,FALSE)),0,(VLOOKUP(D44,DropDataHere!$AM$3:$AP$211,4,FALSE))))</f>
        <v/>
      </c>
      <c r="J44" s="22" t="str">
        <f>IF(D44="","",IF(ISERROR(VLOOKUP(D44,DropDataHere!$C$3:$H$4113,6,FALSE)),0,(VLOOKUP(D44,DropDataHere!$C$3:$H$4113,6,FALSE))))</f>
        <v/>
      </c>
      <c r="K44" s="22" t="str">
        <f>IF(D44="","",IF(ISERROR(VLOOKUP(D44,DropDataHere!$L$3:$P$119,4,FALSE)),0,(VLOOKUP(D44,DropDataHere!$L$3:$P$119,4,FALSE))))</f>
        <v/>
      </c>
      <c r="L44" s="22" t="str">
        <f t="shared" si="12"/>
        <v/>
      </c>
      <c r="M44" s="22" t="str">
        <f t="shared" ref="M44:M50" si="17">IF($F$53="","Fill Cash Balance",IF(ISERROR(IF($L$51&gt;$F$53,(L44/$L$51)*$F$53,L44)),"",(IF($L$51&gt;$F$53,(L44/$L$51)*$F$53,L44))))</f>
        <v>Fill Cash Balance</v>
      </c>
      <c r="N44" s="65"/>
      <c r="O44" s="22" t="str">
        <f t="shared" ref="O44:O50" si="18">IF(N44="","",IF(N44&gt;=0,L44-N44,IF(ISERROR(L44-M44),"",(L44-M44))))</f>
        <v/>
      </c>
      <c r="P44" s="21" t="str">
        <f>IF(ISERROR(VLOOKUP(D44,DropDataHere!$C$2:$K$1260,5,FALSE)),"",(VLOOKUP(D44,DropDataHere!$C$2:$K$1260,5,FALSE)))</f>
        <v/>
      </c>
      <c r="Q44" s="21" t="str">
        <f>IF(ISERROR(VLOOKUP(D44,DropDataHere!$C$2:$K$1260,7,FALSE)+IF(J44&gt;0,J44,0)),"",(VLOOKUP(D44,DropDataHere!$C$2:$K$1260,7,FALSE)+IF(J44&gt;0,J44,0)))</f>
        <v/>
      </c>
      <c r="R44" s="21" t="str">
        <f>IF(D44="","",IF(ISERROR(VLOOKUP(D44,DropDataHere!$L$3:$P$19,5,FALSE)),0,(VLOOKUP(D44,DropDataHere!$L$3:$P$39,5,FALSE))))</f>
        <v/>
      </c>
      <c r="S44" s="21" t="str">
        <f t="shared" si="13"/>
        <v/>
      </c>
      <c r="T44" s="21" t="str">
        <f t="shared" ref="T44:T50" si="19">IF($F$54="","Fill Cash Balance",IF(ISERROR(IF($S$51+$O$51&gt;$F$54,(S44+O44)/($S$51+$O$51)*$F$54,(S44+O44))),"",(IF($S$51+$O$51&gt;$F$54,(S44+O44)/($S$51+$O$51)*$F$54,(S44+O44)))))</f>
        <v>Fill Cash Balance</v>
      </c>
      <c r="U44" s="40" t="str">
        <f t="shared" si="14"/>
        <v/>
      </c>
      <c r="V44" s="40" t="str">
        <f t="shared" si="15"/>
        <v/>
      </c>
      <c r="W44" s="57"/>
    </row>
    <row r="45" spans="1:23" s="7" customFormat="1" ht="12" x14ac:dyDescent="0.2">
      <c r="A45" s="11" t="s">
        <v>867</v>
      </c>
      <c r="B45" s="7" t="str">
        <f t="shared" si="11"/>
        <v/>
      </c>
      <c r="C45" s="7" t="str">
        <f t="shared" si="16"/>
        <v>3</v>
      </c>
      <c r="D45" s="7" t="str">
        <f>IF(ISERROR(VLOOKUP(C45,HS_LE!$A$2:$J$1260,6,FALSE)),"",(VLOOKUP(C45,HS_LE!$A$2:$J$1260,6,FALSE)))</f>
        <v/>
      </c>
      <c r="E45" s="7" t="str">
        <f>IF(ISERROR(VLOOKUP(C45,HS_LE!$A$2:$J$1260,7,FALSE)),"",(VLOOKUP(C45,HS_LE!$A$2:$J$1260,7,FALSE)))</f>
        <v/>
      </c>
      <c r="F45" s="42" t="str">
        <f>IF(D45="","",IF(ISERROR(VLOOKUP(B45&amp;D45,DropDataHere!$R$3:$AB$496,11,FALSE)),0,(VLOOKUP(B45&amp;D45,DropDataHere!$R$3:$AB$496,11,FALSE))))</f>
        <v/>
      </c>
      <c r="G45" s="40" t="str">
        <f>IF(ISERROR(VLOOKUP(B45&amp;D45,DropDataHere!$R$3:$Z$496,9,FALSE)),"",(VLOOKUP(B45&amp;D45,DropDataHere!$R$3:$Z$496,9,FALSE)))</f>
        <v/>
      </c>
      <c r="H45" s="22" t="str">
        <f>IF(D45="","",IF(ISERROR(VLOOKUP(D45,DropDataHere!$C$3:$G$413,4,FALSE)),0,(VLOOKUP(D45,DropDataHere!$C$3:$G$413,4,FALSE))))</f>
        <v/>
      </c>
      <c r="I45" s="22" t="str">
        <f>IF(D45="","",IF(ISERROR(VLOOKUP(D45,DropDataHere!$AM$3:$AP$211,4,FALSE)),0,(VLOOKUP(D45,DropDataHere!$AM$3:$AP$211,4,FALSE))))</f>
        <v/>
      </c>
      <c r="J45" s="22" t="str">
        <f>IF(D45="","",IF(ISERROR(VLOOKUP(D45,DropDataHere!$C$3:$H$4113,6,FALSE)),0,(VLOOKUP(D45,DropDataHere!$C$3:$H$4113,6,FALSE))))</f>
        <v/>
      </c>
      <c r="K45" s="22" t="str">
        <f>IF(D45="","",IF(ISERROR(VLOOKUP(D45,DropDataHere!$L$3:$P$119,4,FALSE)),0,(VLOOKUP(D45,DropDataHere!$L$3:$P$119,4,FALSE))))</f>
        <v/>
      </c>
      <c r="L45" s="22" t="str">
        <f t="shared" si="12"/>
        <v/>
      </c>
      <c r="M45" s="22" t="str">
        <f t="shared" si="17"/>
        <v>Fill Cash Balance</v>
      </c>
      <c r="N45" s="65"/>
      <c r="O45" s="22" t="str">
        <f t="shared" si="18"/>
        <v/>
      </c>
      <c r="P45" s="21" t="str">
        <f>IF(ISERROR(VLOOKUP(D45,DropDataHere!$C$2:$K$1260,5,FALSE)),"",(VLOOKUP(D45,DropDataHere!$C$2:$K$1260,5,FALSE)))</f>
        <v/>
      </c>
      <c r="Q45" s="21" t="str">
        <f>IF(ISERROR(VLOOKUP(D45,DropDataHere!$C$2:$K$1260,7,FALSE)+IF(J45&gt;0,J45,0)),"",(VLOOKUP(D45,DropDataHere!$C$2:$K$1260,7,FALSE)+IF(J45&gt;0,J45,0)))</f>
        <v/>
      </c>
      <c r="R45" s="21" t="str">
        <f>IF(D45="","",IF(ISERROR(VLOOKUP(D45,DropDataHere!$L$3:$P$19,5,FALSE)),0,(VLOOKUP(D45,DropDataHere!$L$3:$P$39,5,FALSE))))</f>
        <v/>
      </c>
      <c r="S45" s="21" t="str">
        <f t="shared" si="13"/>
        <v/>
      </c>
      <c r="T45" s="21" t="str">
        <f t="shared" si="19"/>
        <v>Fill Cash Balance</v>
      </c>
      <c r="U45" s="40" t="str">
        <f t="shared" si="14"/>
        <v/>
      </c>
      <c r="V45" s="40" t="str">
        <f t="shared" si="15"/>
        <v/>
      </c>
      <c r="W45" s="57"/>
    </row>
    <row r="46" spans="1:23" s="7" customFormat="1" ht="12" x14ac:dyDescent="0.2">
      <c r="A46" s="11" t="s">
        <v>868</v>
      </c>
      <c r="B46" s="7" t="str">
        <f t="shared" si="11"/>
        <v/>
      </c>
      <c r="C46" s="7" t="str">
        <f t="shared" si="16"/>
        <v>4</v>
      </c>
      <c r="D46" s="7" t="str">
        <f>IF(ISERROR(VLOOKUP(C46,HS_LE!$A$2:$J$1260,6,FALSE)),"",(VLOOKUP(C46,HS_LE!$A$2:$J$1260,6,FALSE)))</f>
        <v/>
      </c>
      <c r="E46" s="7" t="str">
        <f>IF(ISERROR(VLOOKUP(C46,HS_LE!$A$2:$J$1260,7,FALSE)),"",(VLOOKUP(C46,HS_LE!$A$2:$J$1260,7,FALSE)))</f>
        <v/>
      </c>
      <c r="F46" s="42" t="str">
        <f>IF(D46="","",IF(ISERROR(VLOOKUP(B46&amp;D46,DropDataHere!$R$3:$AB$496,11,FALSE)),0,(VLOOKUP(B46&amp;D46,DropDataHere!$R$3:$AB$496,11,FALSE))))</f>
        <v/>
      </c>
      <c r="G46" s="40" t="str">
        <f>IF(ISERROR(VLOOKUP(B46&amp;D46,DropDataHere!$R$3:$Z$496,9,FALSE)),"",(VLOOKUP(B46&amp;D46,DropDataHere!$R$3:$Z$496,9,FALSE)))</f>
        <v/>
      </c>
      <c r="H46" s="22" t="str">
        <f>IF(D46="","",IF(ISERROR(VLOOKUP(D46,DropDataHere!$C$3:$G$413,4,FALSE)),0,(VLOOKUP(D46,DropDataHere!$C$3:$G$413,4,FALSE))))</f>
        <v/>
      </c>
      <c r="I46" s="22" t="str">
        <f>IF(D46="","",IF(ISERROR(VLOOKUP(D46,DropDataHere!$AM$3:$AP$211,4,FALSE)),0,(VLOOKUP(D46,DropDataHere!$AM$3:$AP$211,4,FALSE))))</f>
        <v/>
      </c>
      <c r="J46" s="22" t="str">
        <f>IF(D46="","",IF(ISERROR(VLOOKUP(D46,DropDataHere!$C$3:$H$4113,6,FALSE)),0,(VLOOKUP(D46,DropDataHere!$C$3:$H$4113,6,FALSE))))</f>
        <v/>
      </c>
      <c r="K46" s="22" t="str">
        <f>IF(D46="","",IF(ISERROR(VLOOKUP(D46,DropDataHere!$L$3:$P$119,4,FALSE)),0,(VLOOKUP(D46,DropDataHere!$L$3:$P$119,4,FALSE))))</f>
        <v/>
      </c>
      <c r="L46" s="22" t="str">
        <f t="shared" si="12"/>
        <v/>
      </c>
      <c r="M46" s="22" t="str">
        <f t="shared" si="17"/>
        <v>Fill Cash Balance</v>
      </c>
      <c r="N46" s="65"/>
      <c r="O46" s="22" t="str">
        <f t="shared" si="18"/>
        <v/>
      </c>
      <c r="P46" s="21" t="str">
        <f>IF(ISERROR(VLOOKUP(D46,DropDataHere!$C$2:$K$1260,5,FALSE)),"",(VLOOKUP(D46,DropDataHere!$C$2:$K$1260,5,FALSE)))</f>
        <v/>
      </c>
      <c r="Q46" s="21" t="str">
        <f>IF(ISERROR(VLOOKUP(D46,DropDataHere!$C$2:$K$1260,7,FALSE)+IF(J46&gt;0,J46,0)),"",(VLOOKUP(D46,DropDataHere!$C$2:$K$1260,7,FALSE)+IF(J46&gt;0,J46,0)))</f>
        <v/>
      </c>
      <c r="R46" s="21" t="str">
        <f>IF(D46="","",IF(ISERROR(VLOOKUP(D46,DropDataHere!$L$3:$P$19,5,FALSE)),0,(VLOOKUP(D46,DropDataHere!$L$3:$P$39,5,FALSE))))</f>
        <v/>
      </c>
      <c r="S46" s="21" t="str">
        <f t="shared" si="13"/>
        <v/>
      </c>
      <c r="T46" s="21" t="str">
        <f t="shared" si="19"/>
        <v>Fill Cash Balance</v>
      </c>
      <c r="U46" s="40" t="str">
        <f t="shared" si="14"/>
        <v/>
      </c>
      <c r="V46" s="40" t="str">
        <f t="shared" si="15"/>
        <v/>
      </c>
      <c r="W46" s="57"/>
    </row>
    <row r="47" spans="1:23" s="7" customFormat="1" ht="12" x14ac:dyDescent="0.2">
      <c r="A47" s="11" t="s">
        <v>869</v>
      </c>
      <c r="B47" s="7" t="str">
        <f t="shared" si="11"/>
        <v/>
      </c>
      <c r="C47" s="7" t="str">
        <f t="shared" si="16"/>
        <v>5</v>
      </c>
      <c r="D47" s="7" t="str">
        <f>IF(ISERROR(VLOOKUP(C47,HS_LE!$A$2:$J$1260,6,FALSE)),"",(VLOOKUP(C47,HS_LE!$A$2:$J$1260,6,FALSE)))</f>
        <v/>
      </c>
      <c r="E47" s="7" t="str">
        <f>IF(ISERROR(VLOOKUP(C47,HS_LE!$A$2:$J$1260,7,FALSE)),"",(VLOOKUP(C47,HS_LE!$A$2:$J$1260,7,FALSE)))</f>
        <v/>
      </c>
      <c r="F47" s="42" t="str">
        <f>IF(D47="","",IF(ISERROR(VLOOKUP(B47&amp;D47,DropDataHere!$R$3:$AB$496,11,FALSE)),0,(VLOOKUP(B47&amp;D47,DropDataHere!$R$3:$AB$496,11,FALSE))))</f>
        <v/>
      </c>
      <c r="G47" s="40" t="str">
        <f>IF(ISERROR(VLOOKUP(B47&amp;D47,DropDataHere!$R$3:$Z$496,9,FALSE)),"",(VLOOKUP(B47&amp;D47,DropDataHere!$R$3:$Z$496,9,FALSE)))</f>
        <v/>
      </c>
      <c r="H47" s="22" t="str">
        <f>IF(D47="","",IF(ISERROR(VLOOKUP(D47,DropDataHere!$C$3:$G$413,4,FALSE)),0,(VLOOKUP(D47,DropDataHere!$C$3:$G$413,4,FALSE))))</f>
        <v/>
      </c>
      <c r="I47" s="22" t="str">
        <f>IF(D47="","",IF(ISERROR(VLOOKUP(D47,DropDataHere!$AM$3:$AP$211,4,FALSE)),0,(VLOOKUP(D47,DropDataHere!$AM$3:$AP$211,4,FALSE))))</f>
        <v/>
      </c>
      <c r="J47" s="22" t="str">
        <f>IF(D47="","",IF(ISERROR(VLOOKUP(D47,DropDataHere!$C$3:$H$4113,6,FALSE)),0,(VLOOKUP(D47,DropDataHere!$C$3:$H$4113,6,FALSE))))</f>
        <v/>
      </c>
      <c r="K47" s="22" t="str">
        <f>IF(D47="","",IF(ISERROR(VLOOKUP(D47,DropDataHere!$L$3:$P$119,4,FALSE)),0,(VLOOKUP(D47,DropDataHere!$L$3:$P$119,4,FALSE))))</f>
        <v/>
      </c>
      <c r="L47" s="22" t="str">
        <f t="shared" si="12"/>
        <v/>
      </c>
      <c r="M47" s="22" t="str">
        <f t="shared" si="17"/>
        <v>Fill Cash Balance</v>
      </c>
      <c r="N47" s="65"/>
      <c r="O47" s="22" t="str">
        <f t="shared" si="18"/>
        <v/>
      </c>
      <c r="P47" s="21" t="str">
        <f>IF(ISERROR(VLOOKUP(D47,DropDataHere!$C$2:$K$1260,5,FALSE)),"",(VLOOKUP(D47,DropDataHere!$C$2:$K$1260,5,FALSE)))</f>
        <v/>
      </c>
      <c r="Q47" s="21" t="str">
        <f>IF(ISERROR(VLOOKUP(D47,DropDataHere!$C$2:$K$1260,7,FALSE)+IF(J47&gt;0,J47,0)),"",(VLOOKUP(D47,DropDataHere!$C$2:$K$1260,7,FALSE)+IF(J47&gt;0,J47,0)))</f>
        <v/>
      </c>
      <c r="R47" s="21" t="str">
        <f>IF(D47="","",IF(ISERROR(VLOOKUP(D47,DropDataHere!$L$3:$P$19,5,FALSE)),0,(VLOOKUP(D47,DropDataHere!$L$3:$P$39,5,FALSE))))</f>
        <v/>
      </c>
      <c r="S47" s="21" t="str">
        <f t="shared" si="13"/>
        <v/>
      </c>
      <c r="T47" s="21" t="str">
        <f t="shared" si="19"/>
        <v>Fill Cash Balance</v>
      </c>
      <c r="U47" s="40" t="str">
        <f t="shared" si="14"/>
        <v/>
      </c>
      <c r="V47" s="40" t="str">
        <f t="shared" si="15"/>
        <v/>
      </c>
      <c r="W47" s="57"/>
    </row>
    <row r="48" spans="1:23" s="7" customFormat="1" ht="12" x14ac:dyDescent="0.2">
      <c r="A48" s="11" t="s">
        <v>870</v>
      </c>
      <c r="B48" s="7" t="str">
        <f t="shared" si="11"/>
        <v/>
      </c>
      <c r="C48" s="7" t="str">
        <f t="shared" si="16"/>
        <v>6</v>
      </c>
      <c r="D48" s="7" t="str">
        <f>IF(ISERROR(VLOOKUP(C48,HS_LE!$A$2:$J$1260,6,FALSE)),"",(VLOOKUP(C48,HS_LE!$A$2:$J$1260,6,FALSE)))</f>
        <v/>
      </c>
      <c r="E48" s="7" t="str">
        <f>IF(ISERROR(VLOOKUP(C48,HS_LE!$A$2:$J$1260,7,FALSE)),"",(VLOOKUP(C48,HS_LE!$A$2:$J$1260,7,FALSE)))</f>
        <v/>
      </c>
      <c r="F48" s="42" t="str">
        <f>IF(D48="","",IF(ISERROR(VLOOKUP(B48&amp;D48,DropDataHere!$R$3:$AB$496,11,FALSE)),0,(VLOOKUP(B48&amp;D48,DropDataHere!$R$3:$AB$496,11,FALSE))))</f>
        <v/>
      </c>
      <c r="G48" s="40" t="str">
        <f>IF(ISERROR(VLOOKUP(B48&amp;D48,DropDataHere!$R$3:$Z$496,9,FALSE)),"",(VLOOKUP(B48&amp;D48,DropDataHere!$R$3:$Z$496,9,FALSE)))</f>
        <v/>
      </c>
      <c r="H48" s="22" t="str">
        <f>IF(D48="","",IF(ISERROR(VLOOKUP(D48,DropDataHere!$C$3:$G$413,4,FALSE)),0,(VLOOKUP(D48,DropDataHere!$C$3:$G$413,4,FALSE))))</f>
        <v/>
      </c>
      <c r="I48" s="22" t="str">
        <f>IF(D48="","",IF(ISERROR(VLOOKUP(D48,DropDataHere!$AM$3:$AP$211,4,FALSE)),0,(VLOOKUP(D48,DropDataHere!$AM$3:$AP$211,4,FALSE))))</f>
        <v/>
      </c>
      <c r="J48" s="22" t="str">
        <f>IF(D48="","",IF(ISERROR(VLOOKUP(D48,DropDataHere!$C$3:$H$4113,6,FALSE)),0,(VLOOKUP(D48,DropDataHere!$C$3:$H$4113,6,FALSE))))</f>
        <v/>
      </c>
      <c r="K48" s="22" t="str">
        <f>IF(D48="","",IF(ISERROR(VLOOKUP(D48,DropDataHere!$L$3:$P$119,4,FALSE)),0,(VLOOKUP(D48,DropDataHere!$L$3:$P$119,4,FALSE))))</f>
        <v/>
      </c>
      <c r="L48" s="22" t="str">
        <f t="shared" si="12"/>
        <v/>
      </c>
      <c r="M48" s="22" t="str">
        <f t="shared" si="17"/>
        <v>Fill Cash Balance</v>
      </c>
      <c r="N48" s="65"/>
      <c r="O48" s="22" t="str">
        <f t="shared" si="18"/>
        <v/>
      </c>
      <c r="P48" s="21" t="str">
        <f>IF(ISERROR(VLOOKUP(D48,DropDataHere!$C$2:$K$1260,5,FALSE)),"",(VLOOKUP(D48,DropDataHere!$C$2:$K$1260,5,FALSE)))</f>
        <v/>
      </c>
      <c r="Q48" s="21" t="str">
        <f>IF(ISERROR(VLOOKUP(D48,DropDataHere!$C$2:$K$1260,7,FALSE)+IF(J48&gt;0,J48,0)),"",(VLOOKUP(D48,DropDataHere!$C$2:$K$1260,7,FALSE)+IF(J48&gt;0,J48,0)))</f>
        <v/>
      </c>
      <c r="R48" s="21" t="str">
        <f>IF(D48="","",IF(ISERROR(VLOOKUP(D48,DropDataHere!$L$3:$P$19,5,FALSE)),0,(VLOOKUP(D48,DropDataHere!$L$3:$P$39,5,FALSE))))</f>
        <v/>
      </c>
      <c r="S48" s="21" t="str">
        <f t="shared" si="13"/>
        <v/>
      </c>
      <c r="T48" s="21" t="str">
        <f t="shared" si="19"/>
        <v>Fill Cash Balance</v>
      </c>
      <c r="U48" s="40" t="str">
        <f t="shared" si="14"/>
        <v/>
      </c>
      <c r="V48" s="40" t="str">
        <f t="shared" si="15"/>
        <v/>
      </c>
      <c r="W48" s="57"/>
    </row>
    <row r="49" spans="1:23" s="7" customFormat="1" ht="12" x14ac:dyDescent="0.2">
      <c r="A49" s="11" t="s">
        <v>871</v>
      </c>
      <c r="B49" s="7" t="str">
        <f t="shared" si="11"/>
        <v/>
      </c>
      <c r="C49" s="7" t="str">
        <f t="shared" si="16"/>
        <v>7</v>
      </c>
      <c r="D49" s="7" t="str">
        <f>IF(ISERROR(VLOOKUP(C49,HS_LE!$A$2:$J$1260,6,FALSE)),"",(VLOOKUP(C49,HS_LE!$A$2:$J$1260,6,FALSE)))</f>
        <v/>
      </c>
      <c r="E49" s="7" t="str">
        <f>IF(ISERROR(VLOOKUP(C49,HS_LE!$A$2:$J$1260,7,FALSE)),"",(VLOOKUP(C49,HS_LE!$A$2:$J$1260,7,FALSE)))</f>
        <v/>
      </c>
      <c r="F49" s="42" t="str">
        <f>IF(D49="","",IF(ISERROR(VLOOKUP(B49&amp;D49,DropDataHere!$R$3:$AB$496,11,FALSE)),0,(VLOOKUP(B49&amp;D49,DropDataHere!$R$3:$AB$496,11,FALSE))))</f>
        <v/>
      </c>
      <c r="G49" s="40" t="str">
        <f>IF(ISERROR(VLOOKUP(B49&amp;D49,DropDataHere!$R$3:$Z$496,9,FALSE)),"",(VLOOKUP(B49&amp;D49,DropDataHere!$R$3:$Z$496,9,FALSE)))</f>
        <v/>
      </c>
      <c r="H49" s="22" t="str">
        <f>IF(D49="","",IF(ISERROR(VLOOKUP(D49,DropDataHere!$C$3:$G$413,4,FALSE)),0,(VLOOKUP(D49,DropDataHere!$C$3:$G$413,4,FALSE))))</f>
        <v/>
      </c>
      <c r="I49" s="22" t="str">
        <f>IF(D49="","",IF(ISERROR(VLOOKUP(D49,DropDataHere!$AM$3:$AP$211,4,FALSE)),0,(VLOOKUP(D49,DropDataHere!$AM$3:$AP$211,4,FALSE))))</f>
        <v/>
      </c>
      <c r="J49" s="22" t="str">
        <f>IF(D49="","",IF(ISERROR(VLOOKUP(D49,DropDataHere!$C$3:$H$4113,6,FALSE)),0,(VLOOKUP(D49,DropDataHere!$C$3:$H$4113,6,FALSE))))</f>
        <v/>
      </c>
      <c r="K49" s="22" t="str">
        <f>IF(D49="","",IF(ISERROR(VLOOKUP(D49,DropDataHere!$L$3:$P$119,4,FALSE)),0,(VLOOKUP(D49,DropDataHere!$L$3:$P$119,4,FALSE))))</f>
        <v/>
      </c>
      <c r="L49" s="22" t="str">
        <f t="shared" si="12"/>
        <v/>
      </c>
      <c r="M49" s="22" t="str">
        <f t="shared" si="17"/>
        <v>Fill Cash Balance</v>
      </c>
      <c r="N49" s="65"/>
      <c r="O49" s="22" t="str">
        <f t="shared" si="18"/>
        <v/>
      </c>
      <c r="P49" s="21" t="str">
        <f>IF(ISERROR(VLOOKUP(D49,DropDataHere!$C$2:$K$1260,5,FALSE)),"",(VLOOKUP(D49,DropDataHere!$C$2:$K$1260,5,FALSE)))</f>
        <v/>
      </c>
      <c r="Q49" s="21" t="str">
        <f>IF(ISERROR(VLOOKUP(D49,DropDataHere!$C$2:$K$1260,7,FALSE)+IF(J49&gt;0,J49,0)),"",(VLOOKUP(D49,DropDataHere!$C$2:$K$1260,7,FALSE)+IF(J49&gt;0,J49,0)))</f>
        <v/>
      </c>
      <c r="R49" s="21" t="str">
        <f>IF(D49="","",IF(ISERROR(VLOOKUP(D49,DropDataHere!$L$3:$P$19,5,FALSE)),0,(VLOOKUP(D49,DropDataHere!$L$3:$P$39,5,FALSE))))</f>
        <v/>
      </c>
      <c r="S49" s="21" t="str">
        <f t="shared" si="13"/>
        <v/>
      </c>
      <c r="T49" s="21" t="str">
        <f t="shared" si="19"/>
        <v>Fill Cash Balance</v>
      </c>
      <c r="U49" s="40" t="str">
        <f t="shared" si="14"/>
        <v/>
      </c>
      <c r="V49" s="40" t="str">
        <f t="shared" si="15"/>
        <v/>
      </c>
      <c r="W49" s="57"/>
    </row>
    <row r="50" spans="1:23" s="7" customFormat="1" ht="12" x14ac:dyDescent="0.2">
      <c r="A50" s="11" t="s">
        <v>872</v>
      </c>
      <c r="B50" s="7" t="str">
        <f t="shared" si="11"/>
        <v/>
      </c>
      <c r="C50" s="7" t="str">
        <f t="shared" si="16"/>
        <v>8</v>
      </c>
      <c r="D50" s="7" t="str">
        <f>IF(ISERROR(VLOOKUP(C50,HS_LE!$A$2:$J$1260,6,FALSE)),"",(VLOOKUP(C50,HS_LE!$A$2:$J$1260,6,FALSE)))</f>
        <v/>
      </c>
      <c r="E50" s="7" t="str">
        <f>IF(ISERROR(VLOOKUP(C50,HS_LE!$A$2:$J$1260,7,FALSE)),"",(VLOOKUP(C50,HS_LE!$A$2:$J$1260,7,FALSE)))</f>
        <v/>
      </c>
      <c r="F50" s="42" t="str">
        <f>IF(D50="","",IF(ISERROR(VLOOKUP(B50&amp;D50,DropDataHere!$R$3:$AB$496,11,FALSE)),0,(VLOOKUP(B50&amp;D50,DropDataHere!$R$3:$AB$496,11,FALSE))))</f>
        <v/>
      </c>
      <c r="G50" s="40" t="str">
        <f>IF(ISERROR(VLOOKUP(B50&amp;D50,DropDataHere!$R$3:$Z$496,9,FALSE)),"",(VLOOKUP(B50&amp;D50,DropDataHere!$R$3:$Z$496,9,FALSE)))</f>
        <v/>
      </c>
      <c r="H50" s="22" t="str">
        <f>IF(D50="","",IF(ISERROR(VLOOKUP(D50,DropDataHere!$C$3:$G$413,4,FALSE)),0,(VLOOKUP(D50,DropDataHere!$C$3:$G$413,4,FALSE))))</f>
        <v/>
      </c>
      <c r="I50" s="22" t="str">
        <f>IF(D50="","",IF(ISERROR(VLOOKUP(D50,DropDataHere!$AM$3:$AP$211,4,FALSE)),0,(VLOOKUP(D50,DropDataHere!$AM$3:$AP$211,4,FALSE))))</f>
        <v/>
      </c>
      <c r="J50" s="22" t="str">
        <f>IF(D50="","",IF(ISERROR(VLOOKUP(D50,DropDataHere!$C$3:$H$4113,6,FALSE)),0,(VLOOKUP(D50,DropDataHere!$C$3:$H$4113,6,FALSE))))</f>
        <v/>
      </c>
      <c r="K50" s="22" t="str">
        <f>IF(D50="","",IF(ISERROR(VLOOKUP(D50,DropDataHere!$L$3:$P$119,4,FALSE)),0,(VLOOKUP(D50,DropDataHere!$L$3:$P$119,4,FALSE))))</f>
        <v/>
      </c>
      <c r="L50" s="22" t="str">
        <f t="shared" si="12"/>
        <v/>
      </c>
      <c r="M50" s="22" t="str">
        <f t="shared" si="17"/>
        <v>Fill Cash Balance</v>
      </c>
      <c r="N50" s="65"/>
      <c r="O50" s="22" t="str">
        <f t="shared" si="18"/>
        <v/>
      </c>
      <c r="P50" s="21" t="str">
        <f>IF(ISERROR(VLOOKUP(D50,DropDataHere!$C$2:$K$1260,5,FALSE)),"",(VLOOKUP(D50,DropDataHere!$C$2:$K$1260,5,FALSE)))</f>
        <v/>
      </c>
      <c r="Q50" s="21" t="str">
        <f>IF(ISERROR(VLOOKUP(D50,DropDataHere!$C$2:$K$1260,7,FALSE)+IF(J50&gt;0,J50,0)),"",(VLOOKUP(D50,DropDataHere!$C$2:$K$1260,7,FALSE)+IF(J50&gt;0,J50,0)))</f>
        <v/>
      </c>
      <c r="R50" s="21" t="str">
        <f>IF(D50="","",IF(ISERROR(VLOOKUP(D50,DropDataHere!$L$3:$P$19,5,FALSE)),0,(VLOOKUP(D50,DropDataHere!$L$3:$P$39,5,FALSE))))</f>
        <v/>
      </c>
      <c r="S50" s="21" t="str">
        <f t="shared" si="13"/>
        <v/>
      </c>
      <c r="T50" s="21" t="str">
        <f t="shared" si="19"/>
        <v>Fill Cash Balance</v>
      </c>
      <c r="U50" s="40" t="str">
        <f t="shared" si="14"/>
        <v/>
      </c>
      <c r="V50" s="40" t="str">
        <f t="shared" si="15"/>
        <v/>
      </c>
      <c r="W50" s="57"/>
    </row>
    <row r="51" spans="1:23" s="17" customFormat="1" ht="12.75" thickBot="1" x14ac:dyDescent="0.25">
      <c r="A51" s="16"/>
      <c r="D51" s="18" t="s">
        <v>958</v>
      </c>
      <c r="E51" s="18"/>
      <c r="F51" s="19"/>
      <c r="G51" s="19">
        <f t="shared" ref="G51:V51" si="20">SUM(G43:G50)</f>
        <v>0</v>
      </c>
      <c r="H51" s="19">
        <f t="shared" si="20"/>
        <v>0</v>
      </c>
      <c r="I51" s="19">
        <f t="shared" si="20"/>
        <v>0</v>
      </c>
      <c r="J51" s="19">
        <f t="shared" si="20"/>
        <v>0</v>
      </c>
      <c r="K51" s="19">
        <f t="shared" si="20"/>
        <v>0</v>
      </c>
      <c r="L51" s="19">
        <f t="shared" si="20"/>
        <v>0</v>
      </c>
      <c r="M51" s="19">
        <f t="shared" si="20"/>
        <v>0</v>
      </c>
      <c r="N51" s="19">
        <f t="shared" si="20"/>
        <v>0</v>
      </c>
      <c r="O51" s="19">
        <f t="shared" si="20"/>
        <v>0</v>
      </c>
      <c r="P51" s="19">
        <f t="shared" si="20"/>
        <v>0</v>
      </c>
      <c r="Q51" s="19">
        <f t="shared" si="20"/>
        <v>0</v>
      </c>
      <c r="R51" s="19">
        <f t="shared" si="20"/>
        <v>0</v>
      </c>
      <c r="S51" s="19">
        <f t="shared" si="20"/>
        <v>0</v>
      </c>
      <c r="T51" s="19">
        <f t="shared" si="20"/>
        <v>0</v>
      </c>
      <c r="U51" s="19">
        <f t="shared" si="20"/>
        <v>0</v>
      </c>
      <c r="V51" s="19">
        <f t="shared" si="20"/>
        <v>0</v>
      </c>
      <c r="W51" s="58"/>
    </row>
    <row r="52" spans="1:23" s="7" customFormat="1" ht="12.75" thickTop="1" x14ac:dyDescent="0.2">
      <c r="A52" s="11"/>
    </row>
    <row r="53" spans="1:23" s="7" customFormat="1" ht="12" x14ac:dyDescent="0.2">
      <c r="A53" s="11"/>
      <c r="E53" s="20" t="s">
        <v>1067</v>
      </c>
      <c r="F53" s="79" t="str">
        <f>IF(J6="","",G6*M6)</f>
        <v/>
      </c>
      <c r="H53" s="109"/>
    </row>
    <row r="54" spans="1:23" s="7" customFormat="1" ht="12" x14ac:dyDescent="0.2">
      <c r="A54" s="11"/>
      <c r="E54" s="20" t="s">
        <v>1068</v>
      </c>
      <c r="F54" s="79" t="str">
        <f>IF(J7="","",G7*M7)</f>
        <v/>
      </c>
      <c r="H54" s="62"/>
    </row>
    <row r="55" spans="1:23" x14ac:dyDescent="0.2">
      <c r="O55" s="63"/>
    </row>
    <row r="59" spans="1:23" x14ac:dyDescent="0.2">
      <c r="E59" s="3" t="s">
        <v>962</v>
      </c>
    </row>
    <row r="60" spans="1:23" x14ac:dyDescent="0.2">
      <c r="E60" s="3" t="s">
        <v>967</v>
      </c>
    </row>
    <row r="61" spans="1:23" x14ac:dyDescent="0.2">
      <c r="E61" s="3" t="s">
        <v>963</v>
      </c>
    </row>
    <row r="62" spans="1:23" x14ac:dyDescent="0.2">
      <c r="E62" s="3" t="s">
        <v>964</v>
      </c>
    </row>
    <row r="63" spans="1:23" x14ac:dyDescent="0.2">
      <c r="E63" s="3" t="s">
        <v>968</v>
      </c>
    </row>
    <row r="64" spans="1:23" x14ac:dyDescent="0.2">
      <c r="F64" s="3" t="s">
        <v>969</v>
      </c>
    </row>
    <row r="66" spans="5:22" x14ac:dyDescent="0.2">
      <c r="E66" s="3" t="s">
        <v>970</v>
      </c>
    </row>
    <row r="67" spans="5:22" ht="15" x14ac:dyDescent="0.25">
      <c r="E67" s="3" t="s">
        <v>1112</v>
      </c>
      <c r="F67" s="32" t="s">
        <v>1113</v>
      </c>
      <c r="G67" s="3" t="s">
        <v>1114</v>
      </c>
    </row>
    <row r="68" spans="5:22" ht="15" x14ac:dyDescent="0.25">
      <c r="E68" s="3" t="s">
        <v>1129</v>
      </c>
      <c r="F68" s="32" t="s">
        <v>1126</v>
      </c>
      <c r="G68" s="3" t="s">
        <v>1127</v>
      </c>
    </row>
    <row r="69" spans="5:22" ht="15" x14ac:dyDescent="0.25">
      <c r="E69" s="3" t="s">
        <v>1115</v>
      </c>
      <c r="F69" s="32" t="s">
        <v>965</v>
      </c>
      <c r="G69" s="3" t="s">
        <v>966</v>
      </c>
    </row>
    <row r="71" spans="5:22" x14ac:dyDescent="0.2">
      <c r="U71" s="7" t="s">
        <v>1001</v>
      </c>
      <c r="V71" s="37">
        <f ca="1">NOW()</f>
        <v>44925.626831365742</v>
      </c>
    </row>
  </sheetData>
  <mergeCells count="1">
    <mergeCell ref="P2:V2"/>
  </mergeCells>
  <conditionalFormatting sqref="N43:N50 N33:N38 N40 M12:N31">
    <cfRule type="cellIs" dxfId="437" priority="2" stopIfTrue="1" operator="equal">
      <formula>"Fill Cash Balance"</formula>
    </cfRule>
    <cfRule type="cellIs" dxfId="436" priority="3" stopIfTrue="1" operator="equal">
      <formula>"""Fill Cash Bal Cell"""</formula>
    </cfRule>
  </conditionalFormatting>
  <conditionalFormatting sqref="M43:N50 T12:T31 T43:T51">
    <cfRule type="cellIs" dxfId="435" priority="1" stopIfTrue="1" operator="equal">
      <formula>"Fill Cash Balance"</formula>
    </cfRule>
  </conditionalFormatting>
  <dataValidations count="1">
    <dataValidation type="list" allowBlank="1" showInputMessage="1" showErrorMessage="1" prompt="Choose County From List" sqref="L3">
      <formula1>CoName</formula1>
    </dataValidation>
  </dataValidations>
  <hyperlinks>
    <hyperlink ref="F67" r:id="rId1"/>
    <hyperlink ref="F68" r:id="rId2"/>
    <hyperlink ref="F69" r:id="rId3"/>
  </hyperlinks>
  <pageMargins left="0.25" right="0.25" top="0.75" bottom="0.75" header="0.3" footer="0.3"/>
  <pageSetup paperSize="5" scale="58" orientation="landscape" r:id="rId4"/>
  <rowBreaks count="1" manualBreakCount="1">
    <brk id="36" max="16383" man="1"/>
  </rowBreaks>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zoomScale="85" zoomScaleNormal="85" workbookViewId="0">
      <selection activeCell="A2" sqref="A2"/>
    </sheetView>
  </sheetViews>
  <sheetFormatPr defaultRowHeight="12.75" customHeight="1" x14ac:dyDescent="0.25"/>
  <cols>
    <col min="1" max="1" width="14.85546875" style="2" bestFit="1" customWidth="1"/>
    <col min="2" max="2" width="11.140625" style="2" bestFit="1" customWidth="1"/>
  </cols>
  <sheetData>
    <row r="1" spans="1:4" ht="12.75" customHeight="1" x14ac:dyDescent="0.25">
      <c r="A1" s="2" t="s">
        <v>971</v>
      </c>
    </row>
    <row r="2" spans="1:4" ht="12.75" customHeight="1" x14ac:dyDescent="0.25">
      <c r="A2" s="33" t="s">
        <v>14</v>
      </c>
      <c r="B2" s="33" t="s">
        <v>13</v>
      </c>
    </row>
    <row r="3" spans="1:4" ht="12.75" customHeight="1" x14ac:dyDescent="0.25">
      <c r="A3" s="2" t="s">
        <v>20</v>
      </c>
      <c r="B3" s="2" t="s">
        <v>19</v>
      </c>
      <c r="D3" t="s">
        <v>1014</v>
      </c>
    </row>
    <row r="4" spans="1:4" ht="12.75" customHeight="1" x14ac:dyDescent="0.25">
      <c r="A4" s="2" t="s">
        <v>36</v>
      </c>
      <c r="B4" s="2" t="s">
        <v>35</v>
      </c>
    </row>
    <row r="5" spans="1:4" ht="12.75" customHeight="1" x14ac:dyDescent="0.25">
      <c r="A5" s="2" t="s">
        <v>54</v>
      </c>
      <c r="B5" s="2" t="s">
        <v>53</v>
      </c>
    </row>
    <row r="6" spans="1:4" ht="12.75" customHeight="1" x14ac:dyDescent="0.25">
      <c r="A6" s="2" t="s">
        <v>76</v>
      </c>
      <c r="B6" s="2" t="s">
        <v>75</v>
      </c>
    </row>
    <row r="7" spans="1:4" ht="12.75" customHeight="1" x14ac:dyDescent="0.25">
      <c r="A7" s="2" t="s">
        <v>80</v>
      </c>
      <c r="B7" s="2" t="s">
        <v>79</v>
      </c>
    </row>
    <row r="8" spans="1:4" ht="12.75" customHeight="1" x14ac:dyDescent="0.25">
      <c r="A8" s="2" t="s">
        <v>100</v>
      </c>
      <c r="B8" s="2" t="s">
        <v>99</v>
      </c>
    </row>
    <row r="9" spans="1:4" ht="12.75" customHeight="1" x14ac:dyDescent="0.25">
      <c r="A9" s="2" t="s">
        <v>108</v>
      </c>
      <c r="B9" s="2" t="s">
        <v>107</v>
      </c>
    </row>
    <row r="10" spans="1:4" ht="12.75" customHeight="1" x14ac:dyDescent="0.25">
      <c r="A10" s="2" t="s">
        <v>134</v>
      </c>
      <c r="B10" s="2" t="s">
        <v>133</v>
      </c>
    </row>
    <row r="11" spans="1:4" ht="12.75" customHeight="1" x14ac:dyDescent="0.25">
      <c r="A11" s="2" t="s">
        <v>147</v>
      </c>
      <c r="B11" s="2" t="s">
        <v>146</v>
      </c>
    </row>
    <row r="12" spans="1:4" ht="12.75" customHeight="1" x14ac:dyDescent="0.25">
      <c r="A12" s="2" t="s">
        <v>165</v>
      </c>
      <c r="B12" s="2" t="s">
        <v>164</v>
      </c>
    </row>
    <row r="13" spans="1:4" ht="12.75" customHeight="1" x14ac:dyDescent="0.25">
      <c r="A13" s="2" t="s">
        <v>169</v>
      </c>
      <c r="B13" s="2" t="s">
        <v>168</v>
      </c>
    </row>
    <row r="14" spans="1:4" ht="12.75" customHeight="1" x14ac:dyDescent="0.25">
      <c r="A14" s="2" t="s">
        <v>185</v>
      </c>
      <c r="B14" s="2" t="s">
        <v>184</v>
      </c>
    </row>
    <row r="15" spans="1:4" ht="12.75" customHeight="1" x14ac:dyDescent="0.25">
      <c r="A15" s="2" t="s">
        <v>191</v>
      </c>
      <c r="B15" s="2" t="s">
        <v>190</v>
      </c>
    </row>
    <row r="16" spans="1:4" ht="12.75" customHeight="1" x14ac:dyDescent="0.25">
      <c r="A16" s="2" t="s">
        <v>195</v>
      </c>
      <c r="B16" s="2" t="s">
        <v>194</v>
      </c>
    </row>
    <row r="17" spans="1:2" ht="12.75" customHeight="1" x14ac:dyDescent="0.25">
      <c r="A17" s="2" t="s">
        <v>221</v>
      </c>
      <c r="B17" s="2" t="s">
        <v>220</v>
      </c>
    </row>
    <row r="18" spans="1:2" ht="12.75" customHeight="1" x14ac:dyDescent="0.25">
      <c r="A18" s="2" t="s">
        <v>265</v>
      </c>
      <c r="B18" s="2" t="s">
        <v>264</v>
      </c>
    </row>
    <row r="19" spans="1:2" ht="12.75" customHeight="1" x14ac:dyDescent="0.25">
      <c r="A19" s="2" t="s">
        <v>305</v>
      </c>
      <c r="B19" s="2" t="s">
        <v>304</v>
      </c>
    </row>
    <row r="20" spans="1:2" ht="12.75" customHeight="1" x14ac:dyDescent="0.25">
      <c r="A20" s="2" t="s">
        <v>319</v>
      </c>
      <c r="B20" s="2" t="s">
        <v>318</v>
      </c>
    </row>
    <row r="21" spans="1:2" ht="12.75" customHeight="1" x14ac:dyDescent="0.25">
      <c r="A21" s="2" t="s">
        <v>329</v>
      </c>
      <c r="B21" s="2" t="s">
        <v>328</v>
      </c>
    </row>
    <row r="22" spans="1:2" ht="12.75" customHeight="1" x14ac:dyDescent="0.25">
      <c r="A22" s="2" t="s">
        <v>335</v>
      </c>
      <c r="B22" s="2" t="s">
        <v>334</v>
      </c>
    </row>
    <row r="23" spans="1:2" ht="12.75" customHeight="1" x14ac:dyDescent="0.25">
      <c r="A23" s="2" t="s">
        <v>343</v>
      </c>
      <c r="B23" s="2" t="s">
        <v>342</v>
      </c>
    </row>
    <row r="24" spans="1:2" ht="12.75" customHeight="1" x14ac:dyDescent="0.25">
      <c r="A24" s="2" t="s">
        <v>362</v>
      </c>
      <c r="B24" s="2" t="s">
        <v>361</v>
      </c>
    </row>
    <row r="25" spans="1:2" ht="12.75" customHeight="1" x14ac:dyDescent="0.25">
      <c r="A25" s="2" t="s">
        <v>378</v>
      </c>
      <c r="B25" s="2" t="s">
        <v>377</v>
      </c>
    </row>
    <row r="26" spans="1:2" ht="12.75" customHeight="1" x14ac:dyDescent="0.25">
      <c r="A26" s="2" t="s">
        <v>388</v>
      </c>
      <c r="B26" s="2" t="s">
        <v>387</v>
      </c>
    </row>
    <row r="27" spans="1:2" ht="12.75" customHeight="1" x14ac:dyDescent="0.25">
      <c r="A27" s="2" t="s">
        <v>410</v>
      </c>
      <c r="B27" s="2" t="s">
        <v>409</v>
      </c>
    </row>
    <row r="28" spans="1:2" ht="12.75" customHeight="1" x14ac:dyDescent="0.25">
      <c r="A28" s="2" t="s">
        <v>428</v>
      </c>
      <c r="B28" s="2" t="s">
        <v>427</v>
      </c>
    </row>
    <row r="29" spans="1:2" ht="12.75" customHeight="1" x14ac:dyDescent="0.25">
      <c r="A29" s="2" t="s">
        <v>434</v>
      </c>
      <c r="B29" s="2" t="s">
        <v>433</v>
      </c>
    </row>
    <row r="30" spans="1:2" ht="12.75" customHeight="1" x14ac:dyDescent="0.25">
      <c r="A30" s="2" t="s">
        <v>454</v>
      </c>
      <c r="B30" s="2" t="s">
        <v>453</v>
      </c>
    </row>
    <row r="31" spans="1:2" ht="12.75" customHeight="1" x14ac:dyDescent="0.25">
      <c r="A31" s="2" t="s">
        <v>468</v>
      </c>
      <c r="B31" s="2" t="s">
        <v>467</v>
      </c>
    </row>
    <row r="32" spans="1:2" ht="12.75" customHeight="1" x14ac:dyDescent="0.25">
      <c r="A32" s="2" t="s">
        <v>476</v>
      </c>
      <c r="B32" s="2" t="s">
        <v>475</v>
      </c>
    </row>
    <row r="33" spans="1:2" ht="12.75" customHeight="1" x14ac:dyDescent="0.25">
      <c r="A33" s="2" t="s">
        <v>479</v>
      </c>
      <c r="B33" s="2" t="s">
        <v>478</v>
      </c>
    </row>
    <row r="34" spans="1:2" ht="12.75" customHeight="1" x14ac:dyDescent="0.25">
      <c r="A34" s="2" t="s">
        <v>487</v>
      </c>
      <c r="B34" s="2" t="s">
        <v>486</v>
      </c>
    </row>
    <row r="35" spans="1:2" ht="12.75" customHeight="1" x14ac:dyDescent="0.25">
      <c r="A35" s="2" t="s">
        <v>517</v>
      </c>
      <c r="B35" s="2" t="s">
        <v>516</v>
      </c>
    </row>
    <row r="36" spans="1:2" ht="12.75" customHeight="1" x14ac:dyDescent="0.25">
      <c r="A36" s="2" t="s">
        <v>527</v>
      </c>
      <c r="B36" s="2" t="s">
        <v>526</v>
      </c>
    </row>
    <row r="37" spans="1:2" ht="12.75" customHeight="1" x14ac:dyDescent="0.25">
      <c r="A37" s="2" t="s">
        <v>545</v>
      </c>
      <c r="B37" s="2" t="s">
        <v>544</v>
      </c>
    </row>
    <row r="38" spans="1:2" ht="12.75" customHeight="1" x14ac:dyDescent="0.25">
      <c r="A38" s="2" t="s">
        <v>549</v>
      </c>
      <c r="B38" s="2" t="s">
        <v>548</v>
      </c>
    </row>
    <row r="39" spans="1:2" ht="12.75" customHeight="1" x14ac:dyDescent="0.25">
      <c r="A39" s="2" t="s">
        <v>561</v>
      </c>
      <c r="B39" s="2" t="s">
        <v>560</v>
      </c>
    </row>
    <row r="40" spans="1:2" ht="12.75" customHeight="1" x14ac:dyDescent="0.25">
      <c r="A40" s="2" t="s">
        <v>573</v>
      </c>
      <c r="B40" s="2" t="s">
        <v>572</v>
      </c>
    </row>
    <row r="41" spans="1:2" ht="12.75" customHeight="1" x14ac:dyDescent="0.25">
      <c r="A41" s="2" t="s">
        <v>581</v>
      </c>
      <c r="B41" s="2" t="s">
        <v>580</v>
      </c>
    </row>
    <row r="42" spans="1:2" ht="12.75" customHeight="1" x14ac:dyDescent="0.25">
      <c r="A42" s="2" t="s">
        <v>599</v>
      </c>
      <c r="B42" s="2" t="s">
        <v>598</v>
      </c>
    </row>
    <row r="43" spans="1:2" ht="12.75" customHeight="1" x14ac:dyDescent="0.25">
      <c r="A43" s="2" t="s">
        <v>603</v>
      </c>
      <c r="B43" s="2" t="s">
        <v>602</v>
      </c>
    </row>
    <row r="44" spans="1:2" ht="12.75" customHeight="1" x14ac:dyDescent="0.25">
      <c r="A44" s="2" t="s">
        <v>621</v>
      </c>
      <c r="B44" s="2" t="s">
        <v>620</v>
      </c>
    </row>
    <row r="45" spans="1:2" ht="12.75" customHeight="1" x14ac:dyDescent="0.25">
      <c r="A45" s="2" t="s">
        <v>641</v>
      </c>
      <c r="B45" s="2" t="s">
        <v>640</v>
      </c>
    </row>
    <row r="46" spans="1:2" ht="12.75" customHeight="1" x14ac:dyDescent="0.25">
      <c r="A46" s="2" t="s">
        <v>667</v>
      </c>
      <c r="B46" s="2" t="s">
        <v>666</v>
      </c>
    </row>
    <row r="47" spans="1:2" ht="12.75" customHeight="1" x14ac:dyDescent="0.25">
      <c r="A47" s="2" t="s">
        <v>686</v>
      </c>
      <c r="B47" s="2" t="s">
        <v>685</v>
      </c>
    </row>
    <row r="48" spans="1:2" ht="12.75" customHeight="1" x14ac:dyDescent="0.25">
      <c r="A48" s="2" t="s">
        <v>702</v>
      </c>
      <c r="B48" s="2" t="s">
        <v>701</v>
      </c>
    </row>
    <row r="49" spans="1:2" ht="12.75" customHeight="1" x14ac:dyDescent="0.25">
      <c r="A49" s="2" t="s">
        <v>710</v>
      </c>
      <c r="B49" s="2" t="s">
        <v>709</v>
      </c>
    </row>
    <row r="50" spans="1:2" ht="12.75" customHeight="1" x14ac:dyDescent="0.25">
      <c r="A50" s="2" t="s">
        <v>720</v>
      </c>
      <c r="B50" s="2" t="s">
        <v>719</v>
      </c>
    </row>
    <row r="51" spans="1:2" ht="12.75" customHeight="1" x14ac:dyDescent="0.25">
      <c r="A51" s="2" t="s">
        <v>746</v>
      </c>
      <c r="B51" s="2" t="s">
        <v>745</v>
      </c>
    </row>
    <row r="52" spans="1:2" ht="12.75" customHeight="1" x14ac:dyDescent="0.25">
      <c r="A52" s="2" t="s">
        <v>754</v>
      </c>
      <c r="B52" s="2" t="s">
        <v>753</v>
      </c>
    </row>
    <row r="53" spans="1:2" ht="12.75" customHeight="1" x14ac:dyDescent="0.25">
      <c r="A53" s="2" t="s">
        <v>778</v>
      </c>
      <c r="B53" s="2" t="s">
        <v>777</v>
      </c>
    </row>
    <row r="54" spans="1:2" ht="12.75" customHeight="1" x14ac:dyDescent="0.25">
      <c r="A54" s="2" t="s">
        <v>788</v>
      </c>
      <c r="B54" s="2" t="s">
        <v>787</v>
      </c>
    </row>
    <row r="55" spans="1:2" ht="12.75" customHeight="1" x14ac:dyDescent="0.25">
      <c r="A55" s="2" t="s">
        <v>792</v>
      </c>
      <c r="B55" s="2" t="s">
        <v>791</v>
      </c>
    </row>
    <row r="56" spans="1:2" ht="12.75" customHeight="1" x14ac:dyDescent="0.25">
      <c r="A56" s="2" t="s">
        <v>810</v>
      </c>
      <c r="B56" s="2" t="s">
        <v>809</v>
      </c>
    </row>
    <row r="57" spans="1:2" ht="12.75" customHeight="1" x14ac:dyDescent="0.25">
      <c r="A57" s="2" t="s">
        <v>820</v>
      </c>
      <c r="B57" s="2" t="s">
        <v>819</v>
      </c>
    </row>
    <row r="58" spans="1:2" ht="12.75" customHeight="1" x14ac:dyDescent="0.25">
      <c r="A58" s="2" t="s">
        <v>824</v>
      </c>
      <c r="B58" s="2" t="s">
        <v>823</v>
      </c>
    </row>
  </sheetData>
  <sheetProtection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566"/>
  <sheetViews>
    <sheetView topLeftCell="E1" zoomScale="85" zoomScaleNormal="85" workbookViewId="0">
      <pane ySplit="2" topLeftCell="A3" activePane="bottomLeft" state="frozen"/>
      <selection pane="bottomLeft" activeCell="O12" sqref="O12"/>
    </sheetView>
  </sheetViews>
  <sheetFormatPr defaultRowHeight="12.75" customHeight="1" x14ac:dyDescent="0.25"/>
  <cols>
    <col min="1" max="1" width="9.140625" style="47"/>
    <col min="2" max="2" width="12.5703125" style="47" bestFit="1" customWidth="1"/>
    <col min="3" max="3" width="9.140625" style="47"/>
    <col min="4" max="4" width="26" style="47" bestFit="1" customWidth="1"/>
    <col min="5" max="5" width="9.140625" style="47"/>
    <col min="6" max="7" width="15.42578125" style="104" bestFit="1" customWidth="1"/>
    <col min="8" max="9" width="15.42578125" style="104" customWidth="1"/>
    <col min="10" max="10" width="9.28515625" style="47" customWidth="1"/>
    <col min="11" max="11" width="3.28515625" style="47" customWidth="1"/>
    <col min="12" max="12" width="5.140625" style="47" bestFit="1" customWidth="1"/>
    <col min="13" max="13" width="7.28515625" style="47" bestFit="1" customWidth="1"/>
    <col min="14" max="14" width="14.7109375" style="47" bestFit="1" customWidth="1"/>
    <col min="15" max="15" width="17.28515625" style="47" bestFit="1" customWidth="1"/>
    <col min="16" max="16" width="6.7109375" style="47" bestFit="1" customWidth="1"/>
    <col min="17" max="19" width="9.140625" style="47"/>
    <col min="20" max="20" width="12.5703125" style="47" bestFit="1" customWidth="1"/>
    <col min="21" max="21" width="9.140625" style="47"/>
    <col min="22" max="22" width="27.140625" style="47" bestFit="1" customWidth="1"/>
    <col min="23" max="25" width="9.140625" style="47"/>
    <col min="26" max="26" width="34.28515625" style="104" customWidth="1"/>
    <col min="27" max="27" width="14.28515625" style="104" bestFit="1" customWidth="1"/>
    <col min="28" max="28" width="19.85546875" style="47" bestFit="1" customWidth="1"/>
    <col min="29" max="29" width="12.5703125" style="47" bestFit="1" customWidth="1"/>
    <col min="30" max="34" width="9.140625" style="47"/>
    <col min="35" max="35" width="6.85546875" style="47" customWidth="1"/>
    <col min="36" max="36" width="15.7109375" style="104" bestFit="1" customWidth="1"/>
    <col min="37" max="39" width="9.140625" style="47"/>
    <col min="40" max="40" width="19.7109375" style="47" bestFit="1" customWidth="1"/>
    <col min="41" max="41" width="9.140625" style="47"/>
    <col min="42" max="42" width="29.7109375" style="47" bestFit="1" customWidth="1"/>
    <col min="43" max="16384" width="9.140625" style="47"/>
  </cols>
  <sheetData>
    <row r="1" spans="1:42" ht="12.75" customHeight="1" x14ac:dyDescent="0.25">
      <c r="A1" s="47" t="s">
        <v>1107</v>
      </c>
      <c r="E1" s="130" t="s">
        <v>1117</v>
      </c>
      <c r="F1" s="131"/>
      <c r="K1" s="47" t="s">
        <v>1108</v>
      </c>
      <c r="S1" s="47" t="s">
        <v>1109</v>
      </c>
      <c r="Z1" s="104">
        <f>SUM(Z3:Z1000)</f>
        <v>13532236.559999993</v>
      </c>
      <c r="AA1" s="104">
        <f>SUM(AA3:AA497)</f>
        <v>15084594.219999999</v>
      </c>
      <c r="AD1" s="47" t="s">
        <v>1110</v>
      </c>
      <c r="AJ1" s="104">
        <f>SUM(AJ3:AJ362)</f>
        <v>13518335.529999996</v>
      </c>
      <c r="AM1" s="47" t="s">
        <v>1111</v>
      </c>
    </row>
    <row r="2" spans="1:42" ht="45" x14ac:dyDescent="0.25">
      <c r="A2" s="140" t="s">
        <v>13</v>
      </c>
      <c r="B2" s="140" t="s">
        <v>1123</v>
      </c>
      <c r="C2" s="141" t="s">
        <v>2</v>
      </c>
      <c r="D2" s="141" t="s">
        <v>1124</v>
      </c>
      <c r="E2" s="141" t="s">
        <v>1125</v>
      </c>
      <c r="F2" s="141" t="s">
        <v>1119</v>
      </c>
      <c r="G2" s="141" t="s">
        <v>1120</v>
      </c>
      <c r="H2" s="141" t="s">
        <v>1121</v>
      </c>
      <c r="I2" s="141" t="s">
        <v>1122</v>
      </c>
      <c r="K2" s="112" t="s">
        <v>13</v>
      </c>
      <c r="L2" s="112" t="s">
        <v>2</v>
      </c>
      <c r="M2" s="112" t="s">
        <v>16</v>
      </c>
      <c r="N2" s="112" t="s">
        <v>1015</v>
      </c>
      <c r="O2" s="112" t="s">
        <v>1084</v>
      </c>
      <c r="P2" s="112" t="s">
        <v>18</v>
      </c>
      <c r="R2" s="94" t="s">
        <v>996</v>
      </c>
      <c r="S2" s="134" t="s">
        <v>13</v>
      </c>
      <c r="T2" s="134" t="s">
        <v>14</v>
      </c>
      <c r="U2" s="134" t="s">
        <v>2</v>
      </c>
      <c r="V2" s="134" t="s">
        <v>15</v>
      </c>
      <c r="W2" s="134" t="s">
        <v>972</v>
      </c>
      <c r="X2" s="134" t="s">
        <v>973</v>
      </c>
      <c r="Y2" s="134" t="s">
        <v>974</v>
      </c>
      <c r="Z2" s="134" t="s">
        <v>1137</v>
      </c>
      <c r="AA2" s="108" t="s">
        <v>1010</v>
      </c>
      <c r="AB2" s="95" t="s">
        <v>1009</v>
      </c>
      <c r="AD2" s="134" t="s">
        <v>2</v>
      </c>
      <c r="AE2" s="134" t="s">
        <v>15</v>
      </c>
      <c r="AF2" s="134" t="s">
        <v>16</v>
      </c>
      <c r="AG2" s="134" t="s">
        <v>1004</v>
      </c>
      <c r="AH2" s="134" t="s">
        <v>1005</v>
      </c>
      <c r="AI2" s="134" t="s">
        <v>1006</v>
      </c>
      <c r="AJ2" s="134" t="s">
        <v>1142</v>
      </c>
      <c r="AM2" s="96" t="s">
        <v>2</v>
      </c>
      <c r="AN2" s="96" t="s">
        <v>15</v>
      </c>
      <c r="AO2" s="96" t="s">
        <v>16</v>
      </c>
      <c r="AP2" s="96" t="s">
        <v>1028</v>
      </c>
    </row>
    <row r="3" spans="1:42" ht="12.75" customHeight="1" x14ac:dyDescent="0.25">
      <c r="A3" s="142" t="s">
        <v>220</v>
      </c>
      <c r="B3" s="142" t="s">
        <v>221</v>
      </c>
      <c r="C3" s="143" t="s">
        <v>891</v>
      </c>
      <c r="D3" s="143" t="s">
        <v>892</v>
      </c>
      <c r="E3" s="143">
        <v>2019</v>
      </c>
      <c r="F3" s="144">
        <v>0</v>
      </c>
      <c r="G3" s="144">
        <v>0</v>
      </c>
      <c r="H3" s="144">
        <v>0</v>
      </c>
      <c r="I3" s="144">
        <v>0</v>
      </c>
      <c r="J3" s="97"/>
      <c r="K3" s="145" t="s">
        <v>264</v>
      </c>
      <c r="L3" s="145" t="s">
        <v>296</v>
      </c>
      <c r="M3" s="145">
        <v>2019</v>
      </c>
      <c r="N3" s="145" t="s">
        <v>1128</v>
      </c>
      <c r="O3" s="145">
        <v>-12.29</v>
      </c>
      <c r="P3" s="145"/>
      <c r="R3" s="47" t="str">
        <f>S3&amp;U3</f>
        <v>010003</v>
      </c>
      <c r="S3" s="135" t="s">
        <v>19</v>
      </c>
      <c r="T3" s="135" t="s">
        <v>20</v>
      </c>
      <c r="U3" s="135" t="s">
        <v>21</v>
      </c>
      <c r="V3" s="135" t="s">
        <v>22</v>
      </c>
      <c r="W3" s="136">
        <v>2019</v>
      </c>
      <c r="X3" s="136">
        <v>5</v>
      </c>
      <c r="Y3" s="135" t="s">
        <v>878</v>
      </c>
      <c r="Z3" s="136">
        <v>2877.88</v>
      </c>
      <c r="AA3" s="47">
        <f>IF(ISERROR(VLOOKUP(U3,$AD$3:$AJ$382,7,FALSE)),0,(VLOOKUP(U3,$AD$3:$AJ$382,7,FALSE)))</f>
        <v>2877.88</v>
      </c>
      <c r="AB3" s="47">
        <f>ROUND(IF(ISERROR(Z3/AA3),0,(Z3/AA3)),4)</f>
        <v>1</v>
      </c>
      <c r="AD3" s="135" t="s">
        <v>21</v>
      </c>
      <c r="AE3" s="135" t="s">
        <v>22</v>
      </c>
      <c r="AF3" s="136">
        <v>2019</v>
      </c>
      <c r="AG3" s="135" t="s">
        <v>164</v>
      </c>
      <c r="AH3" s="135" t="s">
        <v>1007</v>
      </c>
      <c r="AI3" s="135" t="s">
        <v>1008</v>
      </c>
      <c r="AJ3" s="136">
        <v>2877.88</v>
      </c>
      <c r="AM3" s="137"/>
      <c r="AN3" s="137"/>
      <c r="AO3" s="138"/>
      <c r="AP3" s="138"/>
    </row>
    <row r="4" spans="1:42" ht="12.75" customHeight="1" x14ac:dyDescent="0.25">
      <c r="A4" s="142" t="s">
        <v>220</v>
      </c>
      <c r="B4" s="142" t="s">
        <v>221</v>
      </c>
      <c r="C4" s="143" t="s">
        <v>222</v>
      </c>
      <c r="D4" s="143" t="s">
        <v>223</v>
      </c>
      <c r="E4" s="143">
        <v>2019</v>
      </c>
      <c r="F4" s="144">
        <v>806.26</v>
      </c>
      <c r="G4" s="144">
        <v>880.25</v>
      </c>
      <c r="H4" s="144">
        <v>0</v>
      </c>
      <c r="I4" s="144">
        <v>-121.26</v>
      </c>
      <c r="J4" s="97"/>
      <c r="K4" s="145" t="s">
        <v>387</v>
      </c>
      <c r="L4" s="145" t="s">
        <v>393</v>
      </c>
      <c r="M4" s="145">
        <v>2019</v>
      </c>
      <c r="N4" s="145" t="s">
        <v>1016</v>
      </c>
      <c r="O4" s="145">
        <v>3614.27</v>
      </c>
      <c r="P4" s="145"/>
      <c r="R4" s="47" t="str">
        <f t="shared" ref="R4:R67" si="0">S4&amp;U4</f>
        <v>010005</v>
      </c>
      <c r="S4" s="135" t="s">
        <v>19</v>
      </c>
      <c r="T4" s="135" t="s">
        <v>20</v>
      </c>
      <c r="U4" s="135" t="s">
        <v>879</v>
      </c>
      <c r="V4" s="135" t="s">
        <v>880</v>
      </c>
      <c r="W4" s="136">
        <v>2019</v>
      </c>
      <c r="X4" s="136">
        <v>748</v>
      </c>
      <c r="Y4" s="135" t="s">
        <v>878</v>
      </c>
      <c r="Z4" s="136">
        <v>0</v>
      </c>
      <c r="AA4" s="47">
        <f t="shared" ref="AA4:AA67" si="1">IF(ISERROR(VLOOKUP(U4,$AD$3:$AJ$382,7,FALSE)),0,(VLOOKUP(U4,$AD$3:$AJ$382,7,FALSE)))</f>
        <v>0</v>
      </c>
      <c r="AB4" s="47">
        <f t="shared" ref="AB4:AB67" si="2">ROUND(IF(ISERROR(Z4/AA4),0,(Z4/AA4)),4)</f>
        <v>0</v>
      </c>
      <c r="AD4" s="135" t="s">
        <v>23</v>
      </c>
      <c r="AE4" s="135" t="s">
        <v>24</v>
      </c>
      <c r="AF4" s="136">
        <v>2019</v>
      </c>
      <c r="AG4" s="135" t="s">
        <v>164</v>
      </c>
      <c r="AH4" s="135" t="s">
        <v>1007</v>
      </c>
      <c r="AI4" s="135" t="s">
        <v>1008</v>
      </c>
      <c r="AJ4" s="136">
        <v>154000</v>
      </c>
      <c r="AM4" s="61"/>
      <c r="AN4" s="59"/>
      <c r="AO4" s="60"/>
      <c r="AP4" s="60"/>
    </row>
    <row r="5" spans="1:42" ht="12.75" customHeight="1" x14ac:dyDescent="0.25">
      <c r="A5" s="142" t="s">
        <v>220</v>
      </c>
      <c r="B5" s="142" t="s">
        <v>221</v>
      </c>
      <c r="C5" s="143" t="s">
        <v>224</v>
      </c>
      <c r="D5" s="143" t="s">
        <v>225</v>
      </c>
      <c r="E5" s="143">
        <v>2019</v>
      </c>
      <c r="F5" s="144">
        <v>0</v>
      </c>
      <c r="G5" s="144">
        <v>0</v>
      </c>
      <c r="H5" s="144">
        <v>0</v>
      </c>
      <c r="I5" s="144">
        <v>0</v>
      </c>
      <c r="J5" s="97"/>
      <c r="K5" s="145" t="s">
        <v>387</v>
      </c>
      <c r="L5" s="145" t="s">
        <v>395</v>
      </c>
      <c r="M5" s="145">
        <v>2019</v>
      </c>
      <c r="N5" s="145" t="s">
        <v>1016</v>
      </c>
      <c r="O5" s="145">
        <v>2409.5100000000002</v>
      </c>
      <c r="P5" s="145"/>
      <c r="R5" s="47" t="str">
        <f t="shared" si="0"/>
        <v>010006</v>
      </c>
      <c r="S5" s="135" t="s">
        <v>19</v>
      </c>
      <c r="T5" s="135" t="s">
        <v>20</v>
      </c>
      <c r="U5" s="135" t="s">
        <v>23</v>
      </c>
      <c r="V5" s="135" t="s">
        <v>24</v>
      </c>
      <c r="W5" s="136">
        <v>2019</v>
      </c>
      <c r="X5" s="136">
        <v>333</v>
      </c>
      <c r="Y5" s="135" t="s">
        <v>938</v>
      </c>
      <c r="Z5" s="136">
        <v>154000</v>
      </c>
      <c r="AA5" s="47">
        <f t="shared" si="1"/>
        <v>154000</v>
      </c>
      <c r="AB5" s="47">
        <f t="shared" si="2"/>
        <v>1</v>
      </c>
      <c r="AD5" s="135" t="s">
        <v>25</v>
      </c>
      <c r="AE5" s="135" t="s">
        <v>26</v>
      </c>
      <c r="AF5" s="136">
        <v>2019</v>
      </c>
      <c r="AG5" s="135" t="s">
        <v>164</v>
      </c>
      <c r="AH5" s="135" t="s">
        <v>1007</v>
      </c>
      <c r="AI5" s="135" t="s">
        <v>1008</v>
      </c>
      <c r="AJ5" s="136">
        <v>843.2</v>
      </c>
      <c r="AM5" s="61"/>
      <c r="AN5" s="59"/>
      <c r="AO5" s="60"/>
      <c r="AP5" s="60"/>
    </row>
    <row r="6" spans="1:42" ht="12.75" customHeight="1" x14ac:dyDescent="0.25">
      <c r="A6" s="142" t="s">
        <v>220</v>
      </c>
      <c r="B6" s="142" t="s">
        <v>221</v>
      </c>
      <c r="C6" s="143" t="s">
        <v>226</v>
      </c>
      <c r="D6" s="143" t="s">
        <v>227</v>
      </c>
      <c r="E6" s="143">
        <v>2019</v>
      </c>
      <c r="F6" s="144">
        <v>62826</v>
      </c>
      <c r="G6" s="144">
        <v>64598.43</v>
      </c>
      <c r="H6" s="144">
        <v>0</v>
      </c>
      <c r="I6" s="144">
        <v>0</v>
      </c>
      <c r="J6" s="97"/>
      <c r="K6" s="145" t="s">
        <v>823</v>
      </c>
      <c r="L6" s="145" t="s">
        <v>1133</v>
      </c>
      <c r="M6" s="145">
        <v>2019</v>
      </c>
      <c r="N6" s="145" t="s">
        <v>1016</v>
      </c>
      <c r="O6" s="145">
        <v>3405.33</v>
      </c>
      <c r="P6" s="145"/>
      <c r="R6" s="47" t="str">
        <f t="shared" si="0"/>
        <v>010007</v>
      </c>
      <c r="S6" s="135" t="s">
        <v>19</v>
      </c>
      <c r="T6" s="135" t="s">
        <v>20</v>
      </c>
      <c r="U6" s="135" t="s">
        <v>25</v>
      </c>
      <c r="V6" s="135" t="s">
        <v>26</v>
      </c>
      <c r="W6" s="136">
        <v>2019</v>
      </c>
      <c r="X6" s="136">
        <v>7</v>
      </c>
      <c r="Y6" s="135" t="s">
        <v>878</v>
      </c>
      <c r="Z6" s="136">
        <v>655.82</v>
      </c>
      <c r="AA6" s="47">
        <f t="shared" si="1"/>
        <v>843.2</v>
      </c>
      <c r="AB6" s="47">
        <f t="shared" si="2"/>
        <v>0.77780000000000005</v>
      </c>
      <c r="AD6" s="135" t="s">
        <v>27</v>
      </c>
      <c r="AE6" s="135" t="s">
        <v>28</v>
      </c>
      <c r="AF6" s="136">
        <v>2019</v>
      </c>
      <c r="AG6" s="135" t="s">
        <v>164</v>
      </c>
      <c r="AH6" s="135" t="s">
        <v>1007</v>
      </c>
      <c r="AI6" s="135" t="s">
        <v>1008</v>
      </c>
      <c r="AJ6" s="136">
        <v>22404.32</v>
      </c>
      <c r="AM6" s="61"/>
      <c r="AN6" s="59"/>
      <c r="AO6" s="60"/>
      <c r="AP6" s="60"/>
    </row>
    <row r="7" spans="1:42" ht="12.75" customHeight="1" x14ac:dyDescent="0.25">
      <c r="A7" s="142" t="s">
        <v>220</v>
      </c>
      <c r="B7" s="142" t="s">
        <v>221</v>
      </c>
      <c r="C7" s="143" t="s">
        <v>228</v>
      </c>
      <c r="D7" s="143" t="s">
        <v>229</v>
      </c>
      <c r="E7" s="143">
        <v>2019</v>
      </c>
      <c r="F7" s="144">
        <v>92964.800000000003</v>
      </c>
      <c r="G7" s="144">
        <v>95065.33</v>
      </c>
      <c r="H7" s="144">
        <v>0</v>
      </c>
      <c r="I7" s="144">
        <v>0</v>
      </c>
      <c r="J7" s="97"/>
      <c r="K7" s="145" t="s">
        <v>516</v>
      </c>
      <c r="L7" s="145" t="s">
        <v>518</v>
      </c>
      <c r="M7" s="145">
        <v>2019</v>
      </c>
      <c r="N7" s="145" t="s">
        <v>1016</v>
      </c>
      <c r="O7" s="145">
        <v>3346.45</v>
      </c>
      <c r="P7" s="145"/>
      <c r="R7" s="47" t="str">
        <f t="shared" si="0"/>
        <v>010009</v>
      </c>
      <c r="S7" s="135" t="s">
        <v>19</v>
      </c>
      <c r="T7" s="135" t="s">
        <v>20</v>
      </c>
      <c r="U7" s="135" t="s">
        <v>27</v>
      </c>
      <c r="V7" s="135" t="s">
        <v>28</v>
      </c>
      <c r="W7" s="136">
        <v>2019</v>
      </c>
      <c r="X7" s="136">
        <v>68</v>
      </c>
      <c r="Y7" s="135" t="s">
        <v>938</v>
      </c>
      <c r="Z7" s="136">
        <v>22404.32</v>
      </c>
      <c r="AA7" s="47">
        <f t="shared" si="1"/>
        <v>22404.32</v>
      </c>
      <c r="AB7" s="47">
        <f t="shared" si="2"/>
        <v>1</v>
      </c>
      <c r="AD7" s="135" t="s">
        <v>29</v>
      </c>
      <c r="AE7" s="135" t="s">
        <v>30</v>
      </c>
      <c r="AF7" s="136">
        <v>2019</v>
      </c>
      <c r="AG7" s="135" t="s">
        <v>164</v>
      </c>
      <c r="AH7" s="135" t="s">
        <v>1007</v>
      </c>
      <c r="AI7" s="135" t="s">
        <v>1008</v>
      </c>
      <c r="AJ7" s="136">
        <v>2654.42</v>
      </c>
      <c r="AM7" s="59"/>
      <c r="AN7" s="59"/>
      <c r="AO7" s="60"/>
      <c r="AP7" s="60"/>
    </row>
    <row r="8" spans="1:42" ht="12.75" customHeight="1" x14ac:dyDescent="0.25">
      <c r="A8" s="142" t="s">
        <v>220</v>
      </c>
      <c r="B8" s="142" t="s">
        <v>221</v>
      </c>
      <c r="C8" s="143" t="s">
        <v>230</v>
      </c>
      <c r="D8" s="143" t="s">
        <v>231</v>
      </c>
      <c r="E8" s="143">
        <v>2019</v>
      </c>
      <c r="F8" s="144">
        <v>53502.33</v>
      </c>
      <c r="G8" s="144">
        <v>52988.07</v>
      </c>
      <c r="H8" s="144">
        <v>0</v>
      </c>
      <c r="I8" s="144">
        <v>0</v>
      </c>
      <c r="J8" s="97"/>
      <c r="K8" s="145" t="s">
        <v>516</v>
      </c>
      <c r="L8" s="145" t="s">
        <v>520</v>
      </c>
      <c r="M8" s="145">
        <v>2019</v>
      </c>
      <c r="N8" s="145" t="s">
        <v>1016</v>
      </c>
      <c r="O8" s="145">
        <v>3346.45</v>
      </c>
      <c r="P8" s="145"/>
      <c r="R8" s="47" t="str">
        <f t="shared" si="0"/>
        <v>010010</v>
      </c>
      <c r="S8" s="135" t="s">
        <v>19</v>
      </c>
      <c r="T8" s="135" t="s">
        <v>20</v>
      </c>
      <c r="U8" s="135" t="s">
        <v>29</v>
      </c>
      <c r="V8" s="135" t="s">
        <v>30</v>
      </c>
      <c r="W8" s="136">
        <v>2019</v>
      </c>
      <c r="X8" s="136">
        <v>11</v>
      </c>
      <c r="Y8" s="135" t="s">
        <v>878</v>
      </c>
      <c r="Z8" s="136">
        <v>2654.42</v>
      </c>
      <c r="AA8" s="47">
        <f t="shared" si="1"/>
        <v>2654.42</v>
      </c>
      <c r="AB8" s="47">
        <f t="shared" si="2"/>
        <v>1</v>
      </c>
      <c r="AD8" s="135" t="s">
        <v>881</v>
      </c>
      <c r="AE8" s="135" t="s">
        <v>882</v>
      </c>
      <c r="AF8" s="136">
        <v>2019</v>
      </c>
      <c r="AG8" s="135" t="s">
        <v>164</v>
      </c>
      <c r="AH8" s="135" t="s">
        <v>1007</v>
      </c>
      <c r="AI8" s="135" t="s">
        <v>1008</v>
      </c>
      <c r="AJ8" s="136">
        <v>1100</v>
      </c>
      <c r="AM8" s="59"/>
      <c r="AN8" s="59"/>
      <c r="AO8" s="60"/>
      <c r="AP8" s="60"/>
    </row>
    <row r="9" spans="1:42" ht="12.75" customHeight="1" x14ac:dyDescent="0.25">
      <c r="A9" s="142" t="s">
        <v>220</v>
      </c>
      <c r="B9" s="142" t="s">
        <v>221</v>
      </c>
      <c r="C9" s="143" t="s">
        <v>232</v>
      </c>
      <c r="D9" s="143" t="s">
        <v>233</v>
      </c>
      <c r="E9" s="143">
        <v>2019</v>
      </c>
      <c r="F9" s="144">
        <v>23075.99</v>
      </c>
      <c r="G9" s="144">
        <v>22570.84</v>
      </c>
      <c r="H9" s="144">
        <v>0</v>
      </c>
      <c r="I9" s="144">
        <v>0</v>
      </c>
      <c r="J9" s="97"/>
      <c r="K9" s="145" t="s">
        <v>666</v>
      </c>
      <c r="L9" s="145" t="s">
        <v>668</v>
      </c>
      <c r="M9" s="145">
        <v>2019</v>
      </c>
      <c r="N9" s="145" t="s">
        <v>1144</v>
      </c>
      <c r="O9" s="145"/>
      <c r="P9" s="145">
        <v>-99.19</v>
      </c>
      <c r="R9" s="47" t="str">
        <f t="shared" si="0"/>
        <v>010012</v>
      </c>
      <c r="S9" s="135" t="s">
        <v>19</v>
      </c>
      <c r="T9" s="135" t="s">
        <v>20</v>
      </c>
      <c r="U9" s="135" t="s">
        <v>881</v>
      </c>
      <c r="V9" s="135" t="s">
        <v>882</v>
      </c>
      <c r="W9" s="136">
        <v>2019</v>
      </c>
      <c r="X9" s="136">
        <v>9</v>
      </c>
      <c r="Y9" s="135" t="s">
        <v>878</v>
      </c>
      <c r="Z9" s="136">
        <v>1100</v>
      </c>
      <c r="AA9" s="47">
        <f t="shared" si="1"/>
        <v>1100</v>
      </c>
      <c r="AB9" s="47">
        <f t="shared" si="2"/>
        <v>1</v>
      </c>
      <c r="AD9" s="135" t="s">
        <v>33</v>
      </c>
      <c r="AE9" s="135" t="s">
        <v>34</v>
      </c>
      <c r="AF9" s="136">
        <v>2019</v>
      </c>
      <c r="AG9" s="135" t="s">
        <v>164</v>
      </c>
      <c r="AH9" s="135" t="s">
        <v>1007</v>
      </c>
      <c r="AI9" s="135" t="s">
        <v>1008</v>
      </c>
      <c r="AJ9" s="136">
        <v>5210.37</v>
      </c>
      <c r="AM9" s="59"/>
      <c r="AN9" s="59"/>
      <c r="AO9" s="60"/>
      <c r="AP9" s="60"/>
    </row>
    <row r="10" spans="1:42" ht="12.75" customHeight="1" x14ac:dyDescent="0.25">
      <c r="A10" s="142" t="s">
        <v>220</v>
      </c>
      <c r="B10" s="142" t="s">
        <v>221</v>
      </c>
      <c r="C10" s="143" t="s">
        <v>234</v>
      </c>
      <c r="D10" s="143" t="s">
        <v>235</v>
      </c>
      <c r="E10" s="143">
        <v>2019</v>
      </c>
      <c r="F10" s="144">
        <v>3080.34</v>
      </c>
      <c r="G10" s="144">
        <v>5063.25</v>
      </c>
      <c r="H10" s="144">
        <v>0</v>
      </c>
      <c r="I10" s="144">
        <v>-1366.84</v>
      </c>
      <c r="J10" s="97"/>
      <c r="K10" s="145" t="s">
        <v>602</v>
      </c>
      <c r="L10" s="145" t="s">
        <v>612</v>
      </c>
      <c r="M10" s="145">
        <v>2019</v>
      </c>
      <c r="N10" s="145" t="s">
        <v>1144</v>
      </c>
      <c r="O10" s="145"/>
      <c r="P10" s="145">
        <v>-475.36</v>
      </c>
      <c r="R10" s="47" t="str">
        <f t="shared" si="0"/>
        <v>010014</v>
      </c>
      <c r="S10" s="135" t="s">
        <v>19</v>
      </c>
      <c r="T10" s="135" t="s">
        <v>20</v>
      </c>
      <c r="U10" s="135" t="s">
        <v>31</v>
      </c>
      <c r="V10" s="135" t="s">
        <v>32</v>
      </c>
      <c r="W10" s="136">
        <v>2019</v>
      </c>
      <c r="X10" s="136">
        <v>6</v>
      </c>
      <c r="Y10" s="135" t="s">
        <v>878</v>
      </c>
      <c r="Z10" s="136">
        <v>0</v>
      </c>
      <c r="AA10" s="47">
        <f t="shared" si="1"/>
        <v>0</v>
      </c>
      <c r="AB10" s="47">
        <f t="shared" si="2"/>
        <v>0</v>
      </c>
      <c r="AD10" s="135" t="s">
        <v>37</v>
      </c>
      <c r="AE10" s="135" t="s">
        <v>38</v>
      </c>
      <c r="AF10" s="136">
        <v>2019</v>
      </c>
      <c r="AG10" s="135" t="s">
        <v>164</v>
      </c>
      <c r="AH10" s="135" t="s">
        <v>1007</v>
      </c>
      <c r="AI10" s="135" t="s">
        <v>1008</v>
      </c>
      <c r="AJ10" s="136">
        <v>10000</v>
      </c>
      <c r="AM10" s="59"/>
      <c r="AN10" s="59"/>
      <c r="AO10" s="60"/>
      <c r="AP10" s="60"/>
    </row>
    <row r="11" spans="1:42" ht="12.75" customHeight="1" x14ac:dyDescent="0.25">
      <c r="A11" s="142" t="s">
        <v>220</v>
      </c>
      <c r="B11" s="142" t="s">
        <v>221</v>
      </c>
      <c r="C11" s="143" t="s">
        <v>236</v>
      </c>
      <c r="D11" s="143" t="s">
        <v>237</v>
      </c>
      <c r="E11" s="143">
        <v>2019</v>
      </c>
      <c r="F11" s="144">
        <v>13170.07</v>
      </c>
      <c r="G11" s="144">
        <v>13348.12</v>
      </c>
      <c r="H11" s="144">
        <v>0</v>
      </c>
      <c r="I11" s="144">
        <v>-5852.36</v>
      </c>
      <c r="J11" s="97"/>
      <c r="K11" s="145" t="s">
        <v>580</v>
      </c>
      <c r="L11" s="145" t="s">
        <v>586</v>
      </c>
      <c r="M11" s="146">
        <v>2019</v>
      </c>
      <c r="N11" s="147" t="s">
        <v>1144</v>
      </c>
      <c r="O11" s="147"/>
      <c r="P11" s="146">
        <v>-53.2</v>
      </c>
      <c r="R11" s="47" t="str">
        <f t="shared" si="0"/>
        <v>010015</v>
      </c>
      <c r="S11" s="135" t="s">
        <v>19</v>
      </c>
      <c r="T11" s="135" t="s">
        <v>20</v>
      </c>
      <c r="U11" s="135" t="s">
        <v>33</v>
      </c>
      <c r="V11" s="135" t="s">
        <v>34</v>
      </c>
      <c r="W11" s="136">
        <v>2019</v>
      </c>
      <c r="X11" s="136">
        <v>23</v>
      </c>
      <c r="Y11" s="135" t="s">
        <v>878</v>
      </c>
      <c r="Z11" s="136">
        <v>5210.37</v>
      </c>
      <c r="AA11" s="47">
        <f t="shared" si="1"/>
        <v>5210.37</v>
      </c>
      <c r="AB11" s="47">
        <f t="shared" si="2"/>
        <v>1</v>
      </c>
      <c r="AD11" s="135" t="s">
        <v>39</v>
      </c>
      <c r="AE11" s="135" t="s">
        <v>40</v>
      </c>
      <c r="AF11" s="136">
        <v>2019</v>
      </c>
      <c r="AG11" s="135" t="s">
        <v>164</v>
      </c>
      <c r="AH11" s="135" t="s">
        <v>1007</v>
      </c>
      <c r="AI11" s="135" t="s">
        <v>1008</v>
      </c>
      <c r="AJ11" s="136">
        <v>6546.37</v>
      </c>
      <c r="AM11" s="59"/>
      <c r="AN11" s="59"/>
      <c r="AO11" s="60"/>
      <c r="AP11" s="60"/>
    </row>
    <row r="12" spans="1:42" ht="12.75" customHeight="1" x14ac:dyDescent="0.25">
      <c r="A12" s="142" t="s">
        <v>220</v>
      </c>
      <c r="B12" s="142" t="s">
        <v>221</v>
      </c>
      <c r="C12" s="143" t="s">
        <v>893</v>
      </c>
      <c r="D12" s="143" t="s">
        <v>894</v>
      </c>
      <c r="E12" s="143">
        <v>2019</v>
      </c>
      <c r="F12" s="144">
        <v>0</v>
      </c>
      <c r="G12" s="144">
        <v>0</v>
      </c>
      <c r="H12" s="144">
        <v>0</v>
      </c>
      <c r="I12" s="144">
        <v>0</v>
      </c>
      <c r="J12" s="97"/>
      <c r="K12" s="145"/>
      <c r="L12" s="145"/>
      <c r="M12" s="146"/>
      <c r="N12" s="145"/>
      <c r="O12" s="146"/>
      <c r="P12" s="147"/>
      <c r="R12" s="47" t="str">
        <f t="shared" si="0"/>
        <v>020020</v>
      </c>
      <c r="S12" s="135" t="s">
        <v>35</v>
      </c>
      <c r="T12" s="135" t="s">
        <v>36</v>
      </c>
      <c r="U12" s="135" t="s">
        <v>37</v>
      </c>
      <c r="V12" s="135" t="s">
        <v>38</v>
      </c>
      <c r="W12" s="136">
        <v>2019</v>
      </c>
      <c r="X12" s="136">
        <v>8</v>
      </c>
      <c r="Y12" s="135" t="s">
        <v>878</v>
      </c>
      <c r="Z12" s="136">
        <v>10000</v>
      </c>
      <c r="AA12" s="47">
        <f t="shared" si="1"/>
        <v>10000</v>
      </c>
      <c r="AB12" s="47">
        <f t="shared" si="2"/>
        <v>1</v>
      </c>
      <c r="AD12" s="135" t="s">
        <v>41</v>
      </c>
      <c r="AE12" s="135" t="s">
        <v>42</v>
      </c>
      <c r="AF12" s="136">
        <v>2019</v>
      </c>
      <c r="AG12" s="135" t="s">
        <v>164</v>
      </c>
      <c r="AH12" s="135" t="s">
        <v>1007</v>
      </c>
      <c r="AI12" s="135" t="s">
        <v>1008</v>
      </c>
      <c r="AJ12" s="136">
        <v>251072.4</v>
      </c>
      <c r="AM12" s="59"/>
      <c r="AN12" s="59"/>
      <c r="AO12" s="60"/>
      <c r="AP12" s="60"/>
    </row>
    <row r="13" spans="1:42" ht="12.75" customHeight="1" x14ac:dyDescent="0.25">
      <c r="A13" s="142" t="s">
        <v>220</v>
      </c>
      <c r="B13" s="142" t="s">
        <v>221</v>
      </c>
      <c r="C13" s="143" t="s">
        <v>238</v>
      </c>
      <c r="D13" s="143" t="s">
        <v>239</v>
      </c>
      <c r="E13" s="143">
        <v>2019</v>
      </c>
      <c r="F13" s="144">
        <v>4119.97</v>
      </c>
      <c r="G13" s="144">
        <v>4077.56</v>
      </c>
      <c r="H13" s="144">
        <v>0</v>
      </c>
      <c r="I13" s="144">
        <v>0</v>
      </c>
      <c r="J13" s="97"/>
      <c r="K13" s="145"/>
      <c r="L13" s="145"/>
      <c r="M13" s="146"/>
      <c r="N13" s="145"/>
      <c r="O13" s="147"/>
      <c r="P13" s="146"/>
      <c r="R13" s="47" t="str">
        <f t="shared" si="0"/>
        <v>020021</v>
      </c>
      <c r="S13" s="135" t="s">
        <v>35</v>
      </c>
      <c r="T13" s="135" t="s">
        <v>36</v>
      </c>
      <c r="U13" s="135" t="s">
        <v>39</v>
      </c>
      <c r="V13" s="135" t="s">
        <v>40</v>
      </c>
      <c r="W13" s="136">
        <v>2019</v>
      </c>
      <c r="X13" s="136">
        <v>55</v>
      </c>
      <c r="Y13" s="135" t="s">
        <v>878</v>
      </c>
      <c r="Z13" s="136">
        <v>6546.37</v>
      </c>
      <c r="AA13" s="47">
        <f t="shared" si="1"/>
        <v>6546.37</v>
      </c>
      <c r="AB13" s="47">
        <f t="shared" si="2"/>
        <v>1</v>
      </c>
      <c r="AD13" s="135" t="s">
        <v>43</v>
      </c>
      <c r="AE13" s="135" t="s">
        <v>44</v>
      </c>
      <c r="AF13" s="136">
        <v>2019</v>
      </c>
      <c r="AG13" s="135" t="s">
        <v>164</v>
      </c>
      <c r="AH13" s="135" t="s">
        <v>1007</v>
      </c>
      <c r="AI13" s="135" t="s">
        <v>1008</v>
      </c>
      <c r="AJ13" s="136">
        <v>10931.36</v>
      </c>
    </row>
    <row r="14" spans="1:42" ht="12.75" customHeight="1" x14ac:dyDescent="0.25">
      <c r="A14" s="142" t="s">
        <v>220</v>
      </c>
      <c r="B14" s="142" t="s">
        <v>221</v>
      </c>
      <c r="C14" s="143" t="s">
        <v>240</v>
      </c>
      <c r="D14" s="143" t="s">
        <v>241</v>
      </c>
      <c r="E14" s="143">
        <v>2019</v>
      </c>
      <c r="F14" s="144">
        <v>468.79</v>
      </c>
      <c r="G14" s="144">
        <v>387.73</v>
      </c>
      <c r="H14" s="144">
        <v>0</v>
      </c>
      <c r="I14" s="144">
        <v>0</v>
      </c>
      <c r="J14" s="97"/>
      <c r="K14" s="145"/>
      <c r="L14" s="145"/>
      <c r="M14" s="146"/>
      <c r="N14" s="145"/>
      <c r="O14" s="146"/>
      <c r="P14" s="147"/>
      <c r="R14" s="47" t="str">
        <f t="shared" si="0"/>
        <v>020023</v>
      </c>
      <c r="S14" s="135" t="s">
        <v>35</v>
      </c>
      <c r="T14" s="135" t="s">
        <v>36</v>
      </c>
      <c r="U14" s="135" t="s">
        <v>41</v>
      </c>
      <c r="V14" s="135" t="s">
        <v>42</v>
      </c>
      <c r="W14" s="136">
        <v>2019</v>
      </c>
      <c r="X14" s="136">
        <v>1495</v>
      </c>
      <c r="Y14" s="135" t="s">
        <v>878</v>
      </c>
      <c r="Z14" s="136">
        <v>251072.4</v>
      </c>
      <c r="AA14" s="47">
        <f t="shared" si="1"/>
        <v>251072.4</v>
      </c>
      <c r="AB14" s="47">
        <f t="shared" si="2"/>
        <v>1</v>
      </c>
      <c r="AD14" s="135" t="s">
        <v>45</v>
      </c>
      <c r="AE14" s="135" t="s">
        <v>46</v>
      </c>
      <c r="AF14" s="136">
        <v>2019</v>
      </c>
      <c r="AG14" s="135" t="s">
        <v>164</v>
      </c>
      <c r="AH14" s="135" t="s">
        <v>1007</v>
      </c>
      <c r="AI14" s="135" t="s">
        <v>1008</v>
      </c>
      <c r="AJ14" s="136">
        <v>8058.6</v>
      </c>
    </row>
    <row r="15" spans="1:42" ht="12.75" customHeight="1" x14ac:dyDescent="0.25">
      <c r="A15" s="142" t="s">
        <v>220</v>
      </c>
      <c r="B15" s="142" t="s">
        <v>221</v>
      </c>
      <c r="C15" s="143" t="s">
        <v>242</v>
      </c>
      <c r="D15" s="143" t="s">
        <v>243</v>
      </c>
      <c r="E15" s="143">
        <v>2019</v>
      </c>
      <c r="F15" s="144">
        <v>0</v>
      </c>
      <c r="G15" s="144">
        <v>0</v>
      </c>
      <c r="H15" s="144">
        <v>0</v>
      </c>
      <c r="I15" s="144">
        <v>0</v>
      </c>
      <c r="J15" s="97"/>
      <c r="K15" s="145"/>
      <c r="L15" s="145"/>
      <c r="M15" s="146"/>
      <c r="N15" s="145"/>
      <c r="O15" s="147"/>
      <c r="P15" s="146"/>
      <c r="R15" s="47" t="str">
        <f t="shared" si="0"/>
        <v>020025</v>
      </c>
      <c r="S15" s="135" t="s">
        <v>35</v>
      </c>
      <c r="T15" s="135" t="s">
        <v>36</v>
      </c>
      <c r="U15" s="135" t="s">
        <v>43</v>
      </c>
      <c r="V15" s="135" t="s">
        <v>44</v>
      </c>
      <c r="W15" s="136">
        <v>2019</v>
      </c>
      <c r="X15" s="136">
        <v>244</v>
      </c>
      <c r="Y15" s="135" t="s">
        <v>878</v>
      </c>
      <c r="Z15" s="136">
        <v>10931.36</v>
      </c>
      <c r="AA15" s="47">
        <f t="shared" si="1"/>
        <v>10931.36</v>
      </c>
      <c r="AB15" s="47">
        <f t="shared" si="2"/>
        <v>1</v>
      </c>
      <c r="AD15" s="135" t="s">
        <v>55</v>
      </c>
      <c r="AE15" s="135" t="s">
        <v>56</v>
      </c>
      <c r="AF15" s="136">
        <v>2019</v>
      </c>
      <c r="AG15" s="135" t="s">
        <v>164</v>
      </c>
      <c r="AH15" s="135" t="s">
        <v>1007</v>
      </c>
      <c r="AI15" s="135" t="s">
        <v>1008</v>
      </c>
      <c r="AJ15" s="136">
        <v>17780.07</v>
      </c>
    </row>
    <row r="16" spans="1:42" ht="12.75" customHeight="1" x14ac:dyDescent="0.25">
      <c r="A16" s="142" t="s">
        <v>220</v>
      </c>
      <c r="B16" s="142" t="s">
        <v>221</v>
      </c>
      <c r="C16" s="143" t="s">
        <v>244</v>
      </c>
      <c r="D16" s="143" t="s">
        <v>245</v>
      </c>
      <c r="E16" s="143">
        <v>2019</v>
      </c>
      <c r="F16" s="144">
        <v>30742.7</v>
      </c>
      <c r="G16" s="144">
        <v>30733.85</v>
      </c>
      <c r="H16" s="144">
        <v>0</v>
      </c>
      <c r="I16" s="144">
        <v>0</v>
      </c>
      <c r="J16" s="97"/>
      <c r="K16" s="145"/>
      <c r="L16" s="145"/>
      <c r="M16" s="146"/>
      <c r="N16" s="145"/>
      <c r="O16" s="147"/>
      <c r="P16" s="146"/>
      <c r="R16" s="47" t="str">
        <f t="shared" si="0"/>
        <v>020026</v>
      </c>
      <c r="S16" s="135" t="s">
        <v>35</v>
      </c>
      <c r="T16" s="135" t="s">
        <v>36</v>
      </c>
      <c r="U16" s="135" t="s">
        <v>45</v>
      </c>
      <c r="V16" s="135" t="s">
        <v>46</v>
      </c>
      <c r="W16" s="136">
        <v>2019</v>
      </c>
      <c r="X16" s="136">
        <v>133</v>
      </c>
      <c r="Y16" s="135" t="s">
        <v>878</v>
      </c>
      <c r="Z16" s="136">
        <v>8058.6</v>
      </c>
      <c r="AA16" s="47">
        <f t="shared" si="1"/>
        <v>8058.6</v>
      </c>
      <c r="AB16" s="47">
        <f t="shared" si="2"/>
        <v>1</v>
      </c>
      <c r="AD16" s="135" t="s">
        <v>57</v>
      </c>
      <c r="AE16" s="135" t="s">
        <v>58</v>
      </c>
      <c r="AF16" s="136">
        <v>2019</v>
      </c>
      <c r="AG16" s="135" t="s">
        <v>164</v>
      </c>
      <c r="AH16" s="135" t="s">
        <v>1007</v>
      </c>
      <c r="AI16" s="135" t="s">
        <v>1008</v>
      </c>
      <c r="AJ16" s="136">
        <v>19019.39</v>
      </c>
    </row>
    <row r="17" spans="1:36" ht="12.75" customHeight="1" x14ac:dyDescent="0.25">
      <c r="A17" s="142" t="s">
        <v>220</v>
      </c>
      <c r="B17" s="142" t="s">
        <v>221</v>
      </c>
      <c r="C17" s="143" t="s">
        <v>246</v>
      </c>
      <c r="D17" s="143" t="s">
        <v>247</v>
      </c>
      <c r="E17" s="143">
        <v>2019</v>
      </c>
      <c r="F17" s="144">
        <v>15869.04</v>
      </c>
      <c r="G17" s="144">
        <v>15034.61</v>
      </c>
      <c r="H17" s="144">
        <v>0</v>
      </c>
      <c r="I17" s="144">
        <v>0</v>
      </c>
      <c r="J17" s="97"/>
      <c r="K17" s="145"/>
      <c r="L17" s="145"/>
      <c r="M17" s="146"/>
      <c r="N17" s="145"/>
      <c r="O17" s="147"/>
      <c r="P17" s="146"/>
      <c r="R17" s="47" t="str">
        <f t="shared" si="0"/>
        <v>021189</v>
      </c>
      <c r="S17" s="135" t="s">
        <v>35</v>
      </c>
      <c r="T17" s="135" t="s">
        <v>36</v>
      </c>
      <c r="U17" s="135" t="s">
        <v>47</v>
      </c>
      <c r="V17" s="135" t="s">
        <v>48</v>
      </c>
      <c r="W17" s="136">
        <v>2019</v>
      </c>
      <c r="X17" s="136">
        <v>513</v>
      </c>
      <c r="Y17" s="135" t="s">
        <v>938</v>
      </c>
      <c r="Z17" s="136">
        <v>78613.240000000005</v>
      </c>
      <c r="AA17" s="47">
        <f t="shared" si="1"/>
        <v>78613.240000000005</v>
      </c>
      <c r="AB17" s="47">
        <f t="shared" si="2"/>
        <v>1</v>
      </c>
      <c r="AD17" s="135" t="s">
        <v>59</v>
      </c>
      <c r="AE17" s="135" t="s">
        <v>60</v>
      </c>
      <c r="AF17" s="136">
        <v>2019</v>
      </c>
      <c r="AG17" s="135" t="s">
        <v>164</v>
      </c>
      <c r="AH17" s="135" t="s">
        <v>1007</v>
      </c>
      <c r="AI17" s="135" t="s">
        <v>1008</v>
      </c>
      <c r="AJ17" s="136">
        <v>48072.01</v>
      </c>
    </row>
    <row r="18" spans="1:36" ht="12.75" customHeight="1" x14ac:dyDescent="0.25">
      <c r="A18" s="142" t="s">
        <v>220</v>
      </c>
      <c r="B18" s="142" t="s">
        <v>221</v>
      </c>
      <c r="C18" s="143" t="s">
        <v>248</v>
      </c>
      <c r="D18" s="143" t="s">
        <v>249</v>
      </c>
      <c r="E18" s="143">
        <v>2019</v>
      </c>
      <c r="F18" s="144">
        <v>14378.79</v>
      </c>
      <c r="G18" s="144">
        <v>14108.4</v>
      </c>
      <c r="H18" s="144">
        <v>0</v>
      </c>
      <c r="I18" s="144">
        <v>0</v>
      </c>
      <c r="J18" s="97"/>
      <c r="K18" s="145"/>
      <c r="L18" s="145"/>
      <c r="M18" s="146"/>
      <c r="N18" s="145"/>
      <c r="O18" s="147"/>
      <c r="P18" s="146"/>
      <c r="R18" s="47" t="str">
        <f t="shared" si="0"/>
        <v>021190</v>
      </c>
      <c r="S18" s="135" t="s">
        <v>35</v>
      </c>
      <c r="T18" s="135" t="s">
        <v>36</v>
      </c>
      <c r="U18" s="135" t="s">
        <v>49</v>
      </c>
      <c r="V18" s="135" t="s">
        <v>50</v>
      </c>
      <c r="W18" s="136">
        <v>2019</v>
      </c>
      <c r="X18" s="136">
        <v>142</v>
      </c>
      <c r="Y18" s="135" t="s">
        <v>938</v>
      </c>
      <c r="Z18" s="136">
        <v>9730.0499999999993</v>
      </c>
      <c r="AA18" s="47">
        <f t="shared" si="1"/>
        <v>9730.0499999999993</v>
      </c>
      <c r="AB18" s="47">
        <f t="shared" si="2"/>
        <v>1</v>
      </c>
      <c r="AD18" s="135" t="s">
        <v>61</v>
      </c>
      <c r="AE18" s="135" t="s">
        <v>62</v>
      </c>
      <c r="AF18" s="136">
        <v>2019</v>
      </c>
      <c r="AG18" s="135" t="s">
        <v>164</v>
      </c>
      <c r="AH18" s="135" t="s">
        <v>1007</v>
      </c>
      <c r="AI18" s="135" t="s">
        <v>1008</v>
      </c>
      <c r="AJ18" s="136">
        <v>25293.22</v>
      </c>
    </row>
    <row r="19" spans="1:36" ht="12.75" customHeight="1" x14ac:dyDescent="0.25">
      <c r="A19" s="142" t="s">
        <v>220</v>
      </c>
      <c r="B19" s="142" t="s">
        <v>221</v>
      </c>
      <c r="C19" s="143" t="s">
        <v>250</v>
      </c>
      <c r="D19" s="143" t="s">
        <v>251</v>
      </c>
      <c r="E19" s="143">
        <v>2019</v>
      </c>
      <c r="F19" s="144">
        <v>24895.39</v>
      </c>
      <c r="G19" s="144">
        <v>27178.03</v>
      </c>
      <c r="H19" s="144">
        <v>0</v>
      </c>
      <c r="I19" s="144">
        <v>0</v>
      </c>
      <c r="J19" s="97"/>
      <c r="K19" s="145"/>
      <c r="L19" s="145"/>
      <c r="M19" s="146"/>
      <c r="N19" s="145"/>
      <c r="O19" s="147"/>
      <c r="P19" s="146"/>
      <c r="R19" s="47" t="str">
        <f t="shared" si="0"/>
        <v>021214</v>
      </c>
      <c r="S19" s="135" t="s">
        <v>35</v>
      </c>
      <c r="T19" s="135" t="s">
        <v>36</v>
      </c>
      <c r="U19" s="135" t="s">
        <v>51</v>
      </c>
      <c r="V19" s="135" t="s">
        <v>52</v>
      </c>
      <c r="W19" s="136">
        <v>2019</v>
      </c>
      <c r="X19" s="136">
        <v>62</v>
      </c>
      <c r="Y19" s="135" t="s">
        <v>938</v>
      </c>
      <c r="Z19" s="136">
        <v>6546.37</v>
      </c>
      <c r="AA19" s="47">
        <f t="shared" si="1"/>
        <v>6546.37</v>
      </c>
      <c r="AB19" s="47">
        <f t="shared" si="2"/>
        <v>1</v>
      </c>
      <c r="AD19" s="135" t="s">
        <v>63</v>
      </c>
      <c r="AE19" s="135" t="s">
        <v>64</v>
      </c>
      <c r="AF19" s="136">
        <v>2019</v>
      </c>
      <c r="AG19" s="135" t="s">
        <v>164</v>
      </c>
      <c r="AH19" s="135" t="s">
        <v>1007</v>
      </c>
      <c r="AI19" s="135" t="s">
        <v>1008</v>
      </c>
      <c r="AJ19" s="136">
        <v>1031.6600000000001</v>
      </c>
    </row>
    <row r="20" spans="1:36" ht="12.75" customHeight="1" x14ac:dyDescent="0.25">
      <c r="A20" s="142" t="s">
        <v>220</v>
      </c>
      <c r="B20" s="142" t="s">
        <v>221</v>
      </c>
      <c r="C20" s="143" t="s">
        <v>252</v>
      </c>
      <c r="D20" s="143" t="s">
        <v>253</v>
      </c>
      <c r="E20" s="143">
        <v>2019</v>
      </c>
      <c r="F20" s="144">
        <v>11999.46</v>
      </c>
      <c r="G20" s="144">
        <v>13333.42</v>
      </c>
      <c r="H20" s="144">
        <v>0</v>
      </c>
      <c r="I20" s="144">
        <v>0</v>
      </c>
      <c r="J20" s="97"/>
      <c r="K20" s="145"/>
      <c r="L20" s="145"/>
      <c r="M20" s="146"/>
      <c r="N20" s="145"/>
      <c r="O20" s="147"/>
      <c r="P20" s="146"/>
      <c r="R20" s="47" t="str">
        <f t="shared" si="0"/>
        <v>021230</v>
      </c>
      <c r="S20" s="135" t="s">
        <v>35</v>
      </c>
      <c r="T20" s="135" t="s">
        <v>36</v>
      </c>
      <c r="U20" s="135" t="s">
        <v>683</v>
      </c>
      <c r="V20" s="135" t="s">
        <v>684</v>
      </c>
      <c r="W20" s="136">
        <v>2019</v>
      </c>
      <c r="X20" s="136">
        <v>29</v>
      </c>
      <c r="Y20" s="135" t="s">
        <v>938</v>
      </c>
      <c r="Z20" s="136">
        <v>8135.79</v>
      </c>
      <c r="AA20" s="47">
        <f t="shared" si="1"/>
        <v>42081.68</v>
      </c>
      <c r="AB20" s="47">
        <f t="shared" si="2"/>
        <v>0.1933</v>
      </c>
      <c r="AD20" s="135" t="s">
        <v>65</v>
      </c>
      <c r="AE20" s="135" t="s">
        <v>66</v>
      </c>
      <c r="AF20" s="136">
        <v>2019</v>
      </c>
      <c r="AG20" s="135" t="s">
        <v>164</v>
      </c>
      <c r="AH20" s="135" t="s">
        <v>1007</v>
      </c>
      <c r="AI20" s="135" t="s">
        <v>1008</v>
      </c>
      <c r="AJ20" s="136">
        <v>12121.06</v>
      </c>
    </row>
    <row r="21" spans="1:36" ht="12.75" customHeight="1" x14ac:dyDescent="0.25">
      <c r="A21" s="142" t="s">
        <v>220</v>
      </c>
      <c r="B21" s="142" t="s">
        <v>221</v>
      </c>
      <c r="C21" s="143" t="s">
        <v>254</v>
      </c>
      <c r="D21" s="143" t="s">
        <v>255</v>
      </c>
      <c r="E21" s="143">
        <v>2019</v>
      </c>
      <c r="F21" s="144">
        <v>0</v>
      </c>
      <c r="G21" s="144">
        <v>0</v>
      </c>
      <c r="H21" s="144">
        <v>0</v>
      </c>
      <c r="I21" s="144">
        <v>0</v>
      </c>
      <c r="J21" s="97"/>
      <c r="K21" s="148"/>
      <c r="L21" s="148"/>
      <c r="M21" s="149"/>
      <c r="N21" s="148"/>
      <c r="O21" s="149"/>
      <c r="P21" s="150"/>
      <c r="R21" s="47" t="str">
        <f t="shared" si="0"/>
        <v>030028</v>
      </c>
      <c r="S21" s="135" t="s">
        <v>53</v>
      </c>
      <c r="T21" s="135" t="s">
        <v>54</v>
      </c>
      <c r="U21" s="135" t="s">
        <v>55</v>
      </c>
      <c r="V21" s="135" t="s">
        <v>56</v>
      </c>
      <c r="W21" s="136">
        <v>2019</v>
      </c>
      <c r="X21" s="136">
        <v>277</v>
      </c>
      <c r="Y21" s="135" t="s">
        <v>878</v>
      </c>
      <c r="Z21" s="136">
        <v>17780.07</v>
      </c>
      <c r="AA21" s="47">
        <f t="shared" si="1"/>
        <v>17780.07</v>
      </c>
      <c r="AB21" s="47">
        <f t="shared" si="2"/>
        <v>1</v>
      </c>
      <c r="AD21" s="135" t="s">
        <v>67</v>
      </c>
      <c r="AE21" s="135" t="s">
        <v>68</v>
      </c>
      <c r="AF21" s="136">
        <v>2019</v>
      </c>
      <c r="AG21" s="135" t="s">
        <v>164</v>
      </c>
      <c r="AH21" s="135" t="s">
        <v>1007</v>
      </c>
      <c r="AI21" s="135" t="s">
        <v>1008</v>
      </c>
      <c r="AJ21" s="136">
        <v>26952.58</v>
      </c>
    </row>
    <row r="22" spans="1:36" ht="12.75" customHeight="1" x14ac:dyDescent="0.25">
      <c r="A22" s="142" t="s">
        <v>220</v>
      </c>
      <c r="B22" s="142" t="s">
        <v>221</v>
      </c>
      <c r="C22" s="143" t="s">
        <v>256</v>
      </c>
      <c r="D22" s="143" t="s">
        <v>257</v>
      </c>
      <c r="E22" s="143">
        <v>2019</v>
      </c>
      <c r="F22" s="144">
        <v>6548.47</v>
      </c>
      <c r="G22" s="144">
        <v>7005.34</v>
      </c>
      <c r="H22" s="144">
        <v>0</v>
      </c>
      <c r="I22" s="144">
        <v>0</v>
      </c>
      <c r="J22" s="97"/>
      <c r="K22" s="148"/>
      <c r="L22" s="148"/>
      <c r="M22" s="149"/>
      <c r="N22" s="148"/>
      <c r="O22" s="149"/>
      <c r="P22" s="150"/>
      <c r="R22" s="47" t="str">
        <f t="shared" si="0"/>
        <v>030029</v>
      </c>
      <c r="S22" s="135" t="s">
        <v>53</v>
      </c>
      <c r="T22" s="135" t="s">
        <v>54</v>
      </c>
      <c r="U22" s="135" t="s">
        <v>57</v>
      </c>
      <c r="V22" s="135" t="s">
        <v>58</v>
      </c>
      <c r="W22" s="136">
        <v>2019</v>
      </c>
      <c r="X22" s="136">
        <v>117</v>
      </c>
      <c r="Y22" s="135" t="s">
        <v>938</v>
      </c>
      <c r="Z22" s="136">
        <v>19019.39</v>
      </c>
      <c r="AA22" s="47">
        <f t="shared" si="1"/>
        <v>19019.39</v>
      </c>
      <c r="AB22" s="47">
        <f t="shared" si="2"/>
        <v>1</v>
      </c>
      <c r="AD22" s="135" t="s">
        <v>69</v>
      </c>
      <c r="AE22" s="135" t="s">
        <v>70</v>
      </c>
      <c r="AF22" s="136">
        <v>2019</v>
      </c>
      <c r="AG22" s="135" t="s">
        <v>164</v>
      </c>
      <c r="AH22" s="135" t="s">
        <v>1007</v>
      </c>
      <c r="AI22" s="135" t="s">
        <v>1008</v>
      </c>
      <c r="AJ22" s="136">
        <v>10588.21</v>
      </c>
    </row>
    <row r="23" spans="1:36" ht="12.75" customHeight="1" x14ac:dyDescent="0.25">
      <c r="A23" s="142" t="s">
        <v>220</v>
      </c>
      <c r="B23" s="142" t="s">
        <v>221</v>
      </c>
      <c r="C23" s="143" t="s">
        <v>258</v>
      </c>
      <c r="D23" s="143" t="s">
        <v>259</v>
      </c>
      <c r="E23" s="143">
        <v>2019</v>
      </c>
      <c r="F23" s="144">
        <v>6570.45</v>
      </c>
      <c r="G23" s="144">
        <v>4515.29</v>
      </c>
      <c r="H23" s="144">
        <v>0</v>
      </c>
      <c r="I23" s="144">
        <v>0</v>
      </c>
      <c r="J23" s="97"/>
      <c r="K23" s="151"/>
      <c r="L23" s="150"/>
      <c r="M23" s="150"/>
      <c r="N23" s="150"/>
      <c r="O23" s="150"/>
      <c r="P23" s="150"/>
      <c r="R23" s="47" t="str">
        <f t="shared" si="0"/>
        <v>030030</v>
      </c>
      <c r="S23" s="135" t="s">
        <v>53</v>
      </c>
      <c r="T23" s="135" t="s">
        <v>54</v>
      </c>
      <c r="U23" s="135" t="s">
        <v>59</v>
      </c>
      <c r="V23" s="135" t="s">
        <v>60</v>
      </c>
      <c r="W23" s="136">
        <v>2019</v>
      </c>
      <c r="X23" s="136">
        <v>465</v>
      </c>
      <c r="Y23" s="135" t="s">
        <v>878</v>
      </c>
      <c r="Z23" s="136">
        <v>48072.01</v>
      </c>
      <c r="AA23" s="47">
        <f t="shared" si="1"/>
        <v>48072.01</v>
      </c>
      <c r="AB23" s="47">
        <f t="shared" si="2"/>
        <v>1</v>
      </c>
      <c r="AD23" s="135" t="s">
        <v>71</v>
      </c>
      <c r="AE23" s="135" t="s">
        <v>72</v>
      </c>
      <c r="AF23" s="136">
        <v>2019</v>
      </c>
      <c r="AG23" s="135" t="s">
        <v>164</v>
      </c>
      <c r="AH23" s="135" t="s">
        <v>1007</v>
      </c>
      <c r="AI23" s="135" t="s">
        <v>1008</v>
      </c>
      <c r="AJ23" s="136">
        <v>1597.86</v>
      </c>
    </row>
    <row r="24" spans="1:36" ht="12.75" customHeight="1" x14ac:dyDescent="0.25">
      <c r="A24" s="142" t="s">
        <v>220</v>
      </c>
      <c r="B24" s="142" t="s">
        <v>221</v>
      </c>
      <c r="C24" s="143" t="s">
        <v>260</v>
      </c>
      <c r="D24" s="143" t="s">
        <v>261</v>
      </c>
      <c r="E24" s="143">
        <v>2019</v>
      </c>
      <c r="F24" s="144">
        <v>16186.54</v>
      </c>
      <c r="G24" s="144">
        <v>16183.95</v>
      </c>
      <c r="H24" s="144">
        <v>0</v>
      </c>
      <c r="I24" s="144">
        <v>0</v>
      </c>
      <c r="J24" s="97"/>
      <c r="K24" s="151"/>
      <c r="L24" s="150"/>
      <c r="M24" s="150"/>
      <c r="N24" s="150"/>
      <c r="O24" s="150"/>
      <c r="P24" s="150"/>
      <c r="R24" s="47" t="str">
        <f t="shared" si="0"/>
        <v>030031</v>
      </c>
      <c r="S24" s="135" t="s">
        <v>53</v>
      </c>
      <c r="T24" s="135" t="s">
        <v>54</v>
      </c>
      <c r="U24" s="135" t="s">
        <v>61</v>
      </c>
      <c r="V24" s="135" t="s">
        <v>62</v>
      </c>
      <c r="W24" s="136">
        <v>2019</v>
      </c>
      <c r="X24" s="136">
        <v>146</v>
      </c>
      <c r="Y24" s="135" t="s">
        <v>938</v>
      </c>
      <c r="Z24" s="136">
        <v>25293.22</v>
      </c>
      <c r="AA24" s="47">
        <f t="shared" si="1"/>
        <v>25293.22</v>
      </c>
      <c r="AB24" s="47">
        <f t="shared" si="2"/>
        <v>1</v>
      </c>
      <c r="AD24" s="135" t="s">
        <v>77</v>
      </c>
      <c r="AE24" s="135" t="s">
        <v>78</v>
      </c>
      <c r="AF24" s="136">
        <v>2019</v>
      </c>
      <c r="AG24" s="135" t="s">
        <v>164</v>
      </c>
      <c r="AH24" s="135" t="s">
        <v>1007</v>
      </c>
      <c r="AI24" s="135" t="s">
        <v>1008</v>
      </c>
      <c r="AJ24" s="136">
        <v>68931.92</v>
      </c>
    </row>
    <row r="25" spans="1:36" ht="12.75" customHeight="1" x14ac:dyDescent="0.25">
      <c r="A25" s="142" t="s">
        <v>220</v>
      </c>
      <c r="B25" s="142" t="s">
        <v>221</v>
      </c>
      <c r="C25" s="143" t="s">
        <v>262</v>
      </c>
      <c r="D25" s="143" t="s">
        <v>263</v>
      </c>
      <c r="E25" s="143">
        <v>2019</v>
      </c>
      <c r="F25" s="144">
        <v>11586.6</v>
      </c>
      <c r="G25" s="144">
        <v>11457.86</v>
      </c>
      <c r="H25" s="144">
        <v>0</v>
      </c>
      <c r="I25" s="144">
        <v>0</v>
      </c>
      <c r="J25" s="97"/>
      <c r="K25" s="151"/>
      <c r="L25" s="150"/>
      <c r="M25" s="150"/>
      <c r="N25" s="150"/>
      <c r="O25" s="150"/>
      <c r="P25" s="150"/>
      <c r="R25" s="47" t="str">
        <f t="shared" si="0"/>
        <v>030032</v>
      </c>
      <c r="S25" s="135" t="s">
        <v>53</v>
      </c>
      <c r="T25" s="135" t="s">
        <v>54</v>
      </c>
      <c r="U25" s="135" t="s">
        <v>63</v>
      </c>
      <c r="V25" s="135" t="s">
        <v>64</v>
      </c>
      <c r="W25" s="136">
        <v>2019</v>
      </c>
      <c r="X25" s="136">
        <v>7</v>
      </c>
      <c r="Y25" s="135" t="s">
        <v>878</v>
      </c>
      <c r="Z25" s="136">
        <v>1031.6600000000001</v>
      </c>
      <c r="AA25" s="47">
        <f t="shared" si="1"/>
        <v>1031.6600000000001</v>
      </c>
      <c r="AB25" s="47">
        <f t="shared" si="2"/>
        <v>1</v>
      </c>
      <c r="AD25" s="135" t="s">
        <v>81</v>
      </c>
      <c r="AE25" s="135" t="s">
        <v>82</v>
      </c>
      <c r="AF25" s="136">
        <v>2019</v>
      </c>
      <c r="AG25" s="135" t="s">
        <v>164</v>
      </c>
      <c r="AH25" s="135" t="s">
        <v>1007</v>
      </c>
      <c r="AI25" s="135" t="s">
        <v>1008</v>
      </c>
      <c r="AJ25" s="136">
        <v>35945.49</v>
      </c>
    </row>
    <row r="26" spans="1:36" ht="12.75" customHeight="1" x14ac:dyDescent="0.25">
      <c r="A26" s="142" t="s">
        <v>264</v>
      </c>
      <c r="B26" s="142" t="s">
        <v>265</v>
      </c>
      <c r="C26" s="143" t="s">
        <v>266</v>
      </c>
      <c r="D26" s="143" t="s">
        <v>267</v>
      </c>
      <c r="E26" s="143">
        <v>2019</v>
      </c>
      <c r="F26" s="144">
        <v>16252.98</v>
      </c>
      <c r="G26" s="144">
        <v>15895.77</v>
      </c>
      <c r="H26" s="144">
        <v>0</v>
      </c>
      <c r="I26" s="144">
        <v>0</v>
      </c>
      <c r="J26" s="97"/>
      <c r="K26" s="151"/>
      <c r="L26" s="150"/>
      <c r="M26" s="150"/>
      <c r="N26" s="150"/>
      <c r="O26" s="150"/>
      <c r="P26" s="150"/>
      <c r="R26" s="47" t="str">
        <f t="shared" si="0"/>
        <v>030034</v>
      </c>
      <c r="S26" s="135" t="s">
        <v>53</v>
      </c>
      <c r="T26" s="135" t="s">
        <v>54</v>
      </c>
      <c r="U26" s="135" t="s">
        <v>65</v>
      </c>
      <c r="V26" s="135" t="s">
        <v>66</v>
      </c>
      <c r="W26" s="136">
        <v>2019</v>
      </c>
      <c r="X26" s="136">
        <v>23</v>
      </c>
      <c r="Y26" s="135" t="s">
        <v>878</v>
      </c>
      <c r="Z26" s="136">
        <v>12121.06</v>
      </c>
      <c r="AA26" s="47">
        <f t="shared" si="1"/>
        <v>12121.06</v>
      </c>
      <c r="AB26" s="47">
        <f t="shared" si="2"/>
        <v>1</v>
      </c>
      <c r="AD26" s="135" t="s">
        <v>83</v>
      </c>
      <c r="AE26" s="135" t="s">
        <v>84</v>
      </c>
      <c r="AF26" s="136">
        <v>2019</v>
      </c>
      <c r="AG26" s="135" t="s">
        <v>164</v>
      </c>
      <c r="AH26" s="135" t="s">
        <v>1007</v>
      </c>
      <c r="AI26" s="135" t="s">
        <v>1008</v>
      </c>
      <c r="AJ26" s="136">
        <v>26029.5</v>
      </c>
    </row>
    <row r="27" spans="1:36" ht="12.75" customHeight="1" x14ac:dyDescent="0.25">
      <c r="A27" s="142" t="s">
        <v>264</v>
      </c>
      <c r="B27" s="142" t="s">
        <v>265</v>
      </c>
      <c r="C27" s="143" t="s">
        <v>268</v>
      </c>
      <c r="D27" s="143" t="s">
        <v>269</v>
      </c>
      <c r="E27" s="143">
        <v>2019</v>
      </c>
      <c r="F27" s="144">
        <v>11294.45</v>
      </c>
      <c r="G27" s="144">
        <v>11046.22</v>
      </c>
      <c r="H27" s="144">
        <v>0</v>
      </c>
      <c r="I27" s="144">
        <v>0</v>
      </c>
      <c r="J27" s="97"/>
      <c r="K27" s="151"/>
      <c r="L27" s="150"/>
      <c r="M27" s="150"/>
      <c r="N27" s="150"/>
      <c r="O27" s="150"/>
      <c r="P27" s="150"/>
      <c r="R27" s="47" t="str">
        <f t="shared" si="0"/>
        <v>030044</v>
      </c>
      <c r="S27" s="135" t="s">
        <v>53</v>
      </c>
      <c r="T27" s="135" t="s">
        <v>54</v>
      </c>
      <c r="U27" s="135" t="s">
        <v>67</v>
      </c>
      <c r="V27" s="135" t="s">
        <v>68</v>
      </c>
      <c r="W27" s="136">
        <v>2019</v>
      </c>
      <c r="X27" s="136">
        <v>64</v>
      </c>
      <c r="Y27" s="135" t="s">
        <v>878</v>
      </c>
      <c r="Z27" s="136">
        <v>26952.58</v>
      </c>
      <c r="AA27" s="47">
        <f t="shared" si="1"/>
        <v>26952.58</v>
      </c>
      <c r="AB27" s="47">
        <f t="shared" si="2"/>
        <v>1</v>
      </c>
      <c r="AD27" s="135" t="s">
        <v>85</v>
      </c>
      <c r="AE27" s="135" t="s">
        <v>86</v>
      </c>
      <c r="AF27" s="136">
        <v>2019</v>
      </c>
      <c r="AG27" s="135" t="s">
        <v>164</v>
      </c>
      <c r="AH27" s="135" t="s">
        <v>1007</v>
      </c>
      <c r="AI27" s="135" t="s">
        <v>1008</v>
      </c>
      <c r="AJ27" s="136">
        <v>26081.54</v>
      </c>
    </row>
    <row r="28" spans="1:36" ht="12.75" customHeight="1" x14ac:dyDescent="0.25">
      <c r="A28" s="142" t="s">
        <v>264</v>
      </c>
      <c r="B28" s="142" t="s">
        <v>265</v>
      </c>
      <c r="C28" s="143" t="s">
        <v>270</v>
      </c>
      <c r="D28" s="143" t="s">
        <v>271</v>
      </c>
      <c r="E28" s="143">
        <v>2019</v>
      </c>
      <c r="F28" s="144">
        <v>132544.44</v>
      </c>
      <c r="G28" s="144">
        <v>133579.89000000001</v>
      </c>
      <c r="H28" s="144">
        <v>0</v>
      </c>
      <c r="I28" s="144">
        <v>0</v>
      </c>
      <c r="J28" s="97"/>
      <c r="K28" s="151"/>
      <c r="L28" s="150"/>
      <c r="M28" s="150"/>
      <c r="N28" s="150"/>
      <c r="O28" s="150"/>
      <c r="P28" s="150"/>
      <c r="R28" s="47" t="str">
        <f t="shared" si="0"/>
        <v>030045</v>
      </c>
      <c r="S28" s="135" t="s">
        <v>53</v>
      </c>
      <c r="T28" s="135" t="s">
        <v>54</v>
      </c>
      <c r="U28" s="135" t="s">
        <v>69</v>
      </c>
      <c r="V28" s="135" t="s">
        <v>70</v>
      </c>
      <c r="W28" s="136">
        <v>2019</v>
      </c>
      <c r="X28" s="136">
        <v>21</v>
      </c>
      <c r="Y28" s="135" t="s">
        <v>938</v>
      </c>
      <c r="Z28" s="136">
        <v>10588.21</v>
      </c>
      <c r="AA28" s="47">
        <f t="shared" si="1"/>
        <v>10588.21</v>
      </c>
      <c r="AB28" s="47">
        <f t="shared" si="2"/>
        <v>1</v>
      </c>
      <c r="AD28" s="135" t="s">
        <v>87</v>
      </c>
      <c r="AE28" s="135" t="s">
        <v>88</v>
      </c>
      <c r="AF28" s="136">
        <v>2019</v>
      </c>
      <c r="AG28" s="135" t="s">
        <v>164</v>
      </c>
      <c r="AH28" s="135" t="s">
        <v>1007</v>
      </c>
      <c r="AI28" s="135" t="s">
        <v>1008</v>
      </c>
      <c r="AJ28" s="136">
        <v>33684.79</v>
      </c>
    </row>
    <row r="29" spans="1:36" ht="12.75" customHeight="1" x14ac:dyDescent="0.25">
      <c r="A29" s="142" t="s">
        <v>264</v>
      </c>
      <c r="B29" s="142" t="s">
        <v>265</v>
      </c>
      <c r="C29" s="143" t="s">
        <v>272</v>
      </c>
      <c r="D29" s="143" t="s">
        <v>273</v>
      </c>
      <c r="E29" s="143">
        <v>2019</v>
      </c>
      <c r="F29" s="144">
        <v>46150.5</v>
      </c>
      <c r="G29" s="144">
        <v>49472.800000000003</v>
      </c>
      <c r="H29" s="144">
        <v>0</v>
      </c>
      <c r="I29" s="144">
        <v>0</v>
      </c>
      <c r="J29" s="97"/>
      <c r="K29" s="151"/>
      <c r="L29" s="150"/>
      <c r="M29" s="150"/>
      <c r="N29" s="150"/>
      <c r="O29" s="150"/>
      <c r="P29" s="150"/>
      <c r="R29" s="47" t="str">
        <f t="shared" si="0"/>
        <v>030048</v>
      </c>
      <c r="S29" s="135" t="s">
        <v>53</v>
      </c>
      <c r="T29" s="135" t="s">
        <v>54</v>
      </c>
      <c r="U29" s="135" t="s">
        <v>71</v>
      </c>
      <c r="V29" s="135" t="s">
        <v>72</v>
      </c>
      <c r="W29" s="136">
        <v>2019</v>
      </c>
      <c r="X29" s="136">
        <v>3</v>
      </c>
      <c r="Y29" s="135" t="s">
        <v>878</v>
      </c>
      <c r="Z29" s="136">
        <v>1597.86</v>
      </c>
      <c r="AA29" s="47">
        <f t="shared" si="1"/>
        <v>1597.86</v>
      </c>
      <c r="AB29" s="47">
        <f t="shared" si="2"/>
        <v>1</v>
      </c>
      <c r="AD29" s="135" t="s">
        <v>89</v>
      </c>
      <c r="AE29" s="135" t="s">
        <v>90</v>
      </c>
      <c r="AF29" s="136">
        <v>2019</v>
      </c>
      <c r="AG29" s="135" t="s">
        <v>164</v>
      </c>
      <c r="AH29" s="135" t="s">
        <v>1007</v>
      </c>
      <c r="AI29" s="135" t="s">
        <v>1008</v>
      </c>
      <c r="AJ29" s="136">
        <v>22456.53</v>
      </c>
    </row>
    <row r="30" spans="1:36" ht="12.75" customHeight="1" x14ac:dyDescent="0.25">
      <c r="A30" s="142" t="s">
        <v>264</v>
      </c>
      <c r="B30" s="142" t="s">
        <v>265</v>
      </c>
      <c r="C30" s="143" t="s">
        <v>274</v>
      </c>
      <c r="D30" s="143" t="s">
        <v>275</v>
      </c>
      <c r="E30" s="143">
        <v>2019</v>
      </c>
      <c r="F30" s="144">
        <v>1847.47</v>
      </c>
      <c r="G30" s="144">
        <v>1912.68</v>
      </c>
      <c r="H30" s="144">
        <v>0</v>
      </c>
      <c r="I30" s="144">
        <v>-747.68</v>
      </c>
      <c r="J30" s="97"/>
      <c r="K30" s="48"/>
      <c r="R30" s="47" t="str">
        <f t="shared" si="0"/>
        <v>031213</v>
      </c>
      <c r="S30" s="135" t="s">
        <v>53</v>
      </c>
      <c r="T30" s="135" t="s">
        <v>54</v>
      </c>
      <c r="U30" s="135" t="s">
        <v>73</v>
      </c>
      <c r="V30" s="135" t="s">
        <v>74</v>
      </c>
      <c r="W30" s="136">
        <v>2019</v>
      </c>
      <c r="X30" s="136">
        <v>241</v>
      </c>
      <c r="Y30" s="135" t="s">
        <v>938</v>
      </c>
      <c r="Z30" s="136">
        <v>24868.89</v>
      </c>
      <c r="AA30" s="47">
        <f t="shared" si="1"/>
        <v>24868.89</v>
      </c>
      <c r="AB30" s="47">
        <f t="shared" si="2"/>
        <v>1</v>
      </c>
      <c r="AD30" s="135" t="s">
        <v>91</v>
      </c>
      <c r="AE30" s="135" t="s">
        <v>92</v>
      </c>
      <c r="AF30" s="136">
        <v>2019</v>
      </c>
      <c r="AG30" s="135" t="s">
        <v>164</v>
      </c>
      <c r="AH30" s="135" t="s">
        <v>1007</v>
      </c>
      <c r="AI30" s="135" t="s">
        <v>1008</v>
      </c>
      <c r="AJ30" s="136">
        <v>20078.86</v>
      </c>
    </row>
    <row r="31" spans="1:36" ht="12.75" customHeight="1" x14ac:dyDescent="0.25">
      <c r="A31" s="142" t="s">
        <v>264</v>
      </c>
      <c r="B31" s="142" t="s">
        <v>265</v>
      </c>
      <c r="C31" s="143" t="s">
        <v>276</v>
      </c>
      <c r="D31" s="143" t="s">
        <v>277</v>
      </c>
      <c r="E31" s="143">
        <v>2019</v>
      </c>
      <c r="F31" s="144">
        <v>791.77</v>
      </c>
      <c r="G31" s="144">
        <v>819.72</v>
      </c>
      <c r="H31" s="144">
        <v>0</v>
      </c>
      <c r="I31" s="144">
        <v>-322.63</v>
      </c>
      <c r="J31" s="97"/>
      <c r="K31" s="48"/>
      <c r="R31" s="47" t="str">
        <f t="shared" si="0"/>
        <v>031216</v>
      </c>
      <c r="S31" s="135" t="s">
        <v>53</v>
      </c>
      <c r="T31" s="135" t="s">
        <v>54</v>
      </c>
      <c r="U31" s="135" t="s">
        <v>930</v>
      </c>
      <c r="V31" s="135" t="s">
        <v>931</v>
      </c>
      <c r="W31" s="136">
        <v>2019</v>
      </c>
      <c r="X31" s="136">
        <v>16</v>
      </c>
      <c r="Y31" s="135" t="s">
        <v>878</v>
      </c>
      <c r="Z31" s="136">
        <v>0</v>
      </c>
      <c r="AA31" s="47">
        <f t="shared" si="1"/>
        <v>0</v>
      </c>
      <c r="AB31" s="47">
        <f t="shared" si="2"/>
        <v>0</v>
      </c>
      <c r="AD31" s="135" t="s">
        <v>93</v>
      </c>
      <c r="AE31" s="135" t="s">
        <v>94</v>
      </c>
      <c r="AF31" s="136">
        <v>2019</v>
      </c>
      <c r="AG31" s="135" t="s">
        <v>164</v>
      </c>
      <c r="AH31" s="135" t="s">
        <v>1007</v>
      </c>
      <c r="AI31" s="135" t="s">
        <v>1008</v>
      </c>
      <c r="AJ31" s="136">
        <v>20330.2</v>
      </c>
    </row>
    <row r="32" spans="1:36" ht="12.75" customHeight="1" x14ac:dyDescent="0.25">
      <c r="A32" s="142" t="s">
        <v>264</v>
      </c>
      <c r="B32" s="142" t="s">
        <v>265</v>
      </c>
      <c r="C32" s="143" t="s">
        <v>895</v>
      </c>
      <c r="D32" s="143" t="s">
        <v>896</v>
      </c>
      <c r="E32" s="143">
        <v>2019</v>
      </c>
      <c r="F32" s="144">
        <v>0</v>
      </c>
      <c r="G32" s="144">
        <v>0</v>
      </c>
      <c r="H32" s="144">
        <v>0</v>
      </c>
      <c r="I32" s="144">
        <v>0</v>
      </c>
      <c r="J32" s="97"/>
      <c r="K32" s="48"/>
      <c r="R32" s="47" t="str">
        <f t="shared" si="0"/>
        <v>040055</v>
      </c>
      <c r="S32" s="135" t="s">
        <v>75</v>
      </c>
      <c r="T32" s="135" t="s">
        <v>76</v>
      </c>
      <c r="U32" s="135" t="s">
        <v>77</v>
      </c>
      <c r="V32" s="135" t="s">
        <v>78</v>
      </c>
      <c r="W32" s="136">
        <v>2019</v>
      </c>
      <c r="X32" s="136">
        <v>705</v>
      </c>
      <c r="Y32" s="135" t="s">
        <v>938</v>
      </c>
      <c r="Z32" s="136">
        <v>68931.92</v>
      </c>
      <c r="AA32" s="47">
        <f t="shared" si="1"/>
        <v>68931.92</v>
      </c>
      <c r="AB32" s="47">
        <f t="shared" si="2"/>
        <v>1</v>
      </c>
      <c r="AD32" s="135" t="s">
        <v>95</v>
      </c>
      <c r="AE32" s="135" t="s">
        <v>96</v>
      </c>
      <c r="AF32" s="136">
        <v>2019</v>
      </c>
      <c r="AG32" s="135" t="s">
        <v>164</v>
      </c>
      <c r="AH32" s="135" t="s">
        <v>1007</v>
      </c>
      <c r="AI32" s="135" t="s">
        <v>1008</v>
      </c>
      <c r="AJ32" s="136">
        <v>18361.689999999999</v>
      </c>
    </row>
    <row r="33" spans="1:36" ht="12.75" customHeight="1" x14ac:dyDescent="0.25">
      <c r="A33" s="142" t="s">
        <v>264</v>
      </c>
      <c r="B33" s="142" t="s">
        <v>265</v>
      </c>
      <c r="C33" s="143" t="s">
        <v>897</v>
      </c>
      <c r="D33" s="143" t="s">
        <v>155</v>
      </c>
      <c r="E33" s="143">
        <v>2019</v>
      </c>
      <c r="F33" s="144">
        <v>0</v>
      </c>
      <c r="G33" s="144">
        <v>0</v>
      </c>
      <c r="H33" s="144">
        <v>0</v>
      </c>
      <c r="I33" s="144">
        <v>0</v>
      </c>
      <c r="J33" s="97"/>
      <c r="K33" s="48"/>
      <c r="R33" s="47" t="str">
        <f t="shared" si="0"/>
        <v>040360</v>
      </c>
      <c r="S33" s="135" t="s">
        <v>75</v>
      </c>
      <c r="T33" s="135" t="s">
        <v>76</v>
      </c>
      <c r="U33" s="135" t="s">
        <v>278</v>
      </c>
      <c r="V33" s="135" t="s">
        <v>279</v>
      </c>
      <c r="W33" s="136">
        <v>2019</v>
      </c>
      <c r="X33" s="136">
        <v>88</v>
      </c>
      <c r="Y33" s="135" t="s">
        <v>878</v>
      </c>
      <c r="Z33" s="136">
        <v>7114.8</v>
      </c>
      <c r="AA33" s="98">
        <f>IF(ISERROR(VLOOKUP(U33,$AD$3:$AJ$382,7,FALSE)),0,(VLOOKUP(U33,$AD$3:$AJ$382,7,FALSE)))</f>
        <v>41395.199999999997</v>
      </c>
      <c r="AB33" s="47">
        <f t="shared" si="2"/>
        <v>0.1719</v>
      </c>
      <c r="AD33" s="135" t="s">
        <v>101</v>
      </c>
      <c r="AE33" s="135" t="s">
        <v>102</v>
      </c>
      <c r="AF33" s="136">
        <v>2019</v>
      </c>
      <c r="AG33" s="135" t="s">
        <v>164</v>
      </c>
      <c r="AH33" s="135" t="s">
        <v>1007</v>
      </c>
      <c r="AI33" s="135" t="s">
        <v>1008</v>
      </c>
      <c r="AJ33" s="136">
        <v>3993.42</v>
      </c>
    </row>
    <row r="34" spans="1:36" ht="12.75" customHeight="1" x14ac:dyDescent="0.25">
      <c r="A34" s="142" t="s">
        <v>264</v>
      </c>
      <c r="B34" s="142" t="s">
        <v>265</v>
      </c>
      <c r="C34" s="143" t="s">
        <v>278</v>
      </c>
      <c r="D34" s="143" t="s">
        <v>279</v>
      </c>
      <c r="E34" s="143">
        <v>2019</v>
      </c>
      <c r="F34" s="144">
        <v>19907.919999999998</v>
      </c>
      <c r="G34" s="144">
        <v>17669.080000000002</v>
      </c>
      <c r="H34" s="144">
        <v>0</v>
      </c>
      <c r="I34" s="144">
        <v>0</v>
      </c>
      <c r="J34" s="97"/>
      <c r="K34" s="48"/>
      <c r="R34" s="47" t="str">
        <f t="shared" si="0"/>
        <v>040361</v>
      </c>
      <c r="S34" s="135" t="s">
        <v>75</v>
      </c>
      <c r="T34" s="135" t="s">
        <v>76</v>
      </c>
      <c r="U34" s="135" t="s">
        <v>280</v>
      </c>
      <c r="V34" s="135" t="s">
        <v>281</v>
      </c>
      <c r="W34" s="136">
        <v>2019</v>
      </c>
      <c r="X34" s="136">
        <v>22</v>
      </c>
      <c r="Y34" s="135" t="s">
        <v>938</v>
      </c>
      <c r="Z34" s="136">
        <v>1829.52</v>
      </c>
      <c r="AA34" s="47">
        <f t="shared" si="1"/>
        <v>16548.830000000002</v>
      </c>
      <c r="AB34" s="47">
        <f t="shared" si="2"/>
        <v>0.1106</v>
      </c>
      <c r="AD34" s="135" t="s">
        <v>103</v>
      </c>
      <c r="AE34" s="135" t="s">
        <v>104</v>
      </c>
      <c r="AF34" s="136">
        <v>2019</v>
      </c>
      <c r="AG34" s="135" t="s">
        <v>164</v>
      </c>
      <c r="AH34" s="135" t="s">
        <v>1007</v>
      </c>
      <c r="AI34" s="135" t="s">
        <v>1008</v>
      </c>
      <c r="AJ34" s="136">
        <v>31100</v>
      </c>
    </row>
    <row r="35" spans="1:36" ht="12.75" customHeight="1" x14ac:dyDescent="0.25">
      <c r="A35" s="142" t="s">
        <v>264</v>
      </c>
      <c r="B35" s="142" t="s">
        <v>265</v>
      </c>
      <c r="C35" s="143" t="s">
        <v>280</v>
      </c>
      <c r="D35" s="143" t="s">
        <v>281</v>
      </c>
      <c r="E35" s="143">
        <v>2019</v>
      </c>
      <c r="F35" s="144">
        <v>6570.41</v>
      </c>
      <c r="G35" s="144">
        <v>5833.91</v>
      </c>
      <c r="H35" s="144">
        <v>0</v>
      </c>
      <c r="I35" s="144">
        <v>0</v>
      </c>
      <c r="J35" s="97"/>
      <c r="K35" s="48"/>
      <c r="R35" s="47" t="str">
        <f t="shared" si="0"/>
        <v>049697</v>
      </c>
      <c r="S35" s="135" t="s">
        <v>75</v>
      </c>
      <c r="T35" s="135" t="s">
        <v>76</v>
      </c>
      <c r="U35" s="135" t="s">
        <v>984</v>
      </c>
      <c r="V35" s="135" t="s">
        <v>985</v>
      </c>
      <c r="W35" s="136">
        <v>2019</v>
      </c>
      <c r="X35" s="136">
        <v>0</v>
      </c>
      <c r="Y35" s="135" t="s">
        <v>938</v>
      </c>
      <c r="Z35" s="136">
        <v>0</v>
      </c>
      <c r="AA35" s="47">
        <f t="shared" si="1"/>
        <v>0</v>
      </c>
      <c r="AB35" s="94">
        <f>ROUND(IF(ISERROR(Z35/AA35),0,(Z35/AA35)),4)-0.0001</f>
        <v>-1E-4</v>
      </c>
      <c r="AD35" s="135" t="s">
        <v>105</v>
      </c>
      <c r="AE35" s="135" t="s">
        <v>106</v>
      </c>
      <c r="AF35" s="136">
        <v>2019</v>
      </c>
      <c r="AG35" s="135" t="s">
        <v>164</v>
      </c>
      <c r="AH35" s="135" t="s">
        <v>1007</v>
      </c>
      <c r="AI35" s="135" t="s">
        <v>1008</v>
      </c>
      <c r="AJ35" s="136">
        <v>29223.5</v>
      </c>
    </row>
    <row r="36" spans="1:36" ht="12.75" customHeight="1" x14ac:dyDescent="0.25">
      <c r="A36" s="142" t="s">
        <v>264</v>
      </c>
      <c r="B36" s="142" t="s">
        <v>265</v>
      </c>
      <c r="C36" s="143" t="s">
        <v>282</v>
      </c>
      <c r="D36" s="143" t="s">
        <v>283</v>
      </c>
      <c r="E36" s="143">
        <v>2019</v>
      </c>
      <c r="F36" s="144">
        <v>50.29</v>
      </c>
      <c r="G36" s="144">
        <v>57.75</v>
      </c>
      <c r="H36" s="144">
        <v>0</v>
      </c>
      <c r="I36" s="144">
        <v>0</v>
      </c>
      <c r="J36" s="97"/>
      <c r="K36" s="132"/>
      <c r="L36" s="132"/>
      <c r="M36" s="132"/>
      <c r="N36" s="132"/>
      <c r="O36" s="132"/>
      <c r="P36" s="132"/>
      <c r="R36" s="47" t="str">
        <f t="shared" si="0"/>
        <v>050056</v>
      </c>
      <c r="S36" s="135" t="s">
        <v>79</v>
      </c>
      <c r="T36" s="135" t="s">
        <v>80</v>
      </c>
      <c r="U36" s="135" t="s">
        <v>81</v>
      </c>
      <c r="V36" s="135" t="s">
        <v>82</v>
      </c>
      <c r="W36" s="136">
        <v>2019</v>
      </c>
      <c r="X36" s="136">
        <v>334</v>
      </c>
      <c r="Y36" s="135" t="s">
        <v>878</v>
      </c>
      <c r="Z36" s="136">
        <v>35945.49</v>
      </c>
      <c r="AA36" s="104">
        <f t="shared" si="1"/>
        <v>35945.49</v>
      </c>
      <c r="AB36" s="47">
        <f t="shared" si="2"/>
        <v>1</v>
      </c>
      <c r="AD36" s="135" t="s">
        <v>109</v>
      </c>
      <c r="AE36" s="135" t="s">
        <v>110</v>
      </c>
      <c r="AF36" s="136">
        <v>2019</v>
      </c>
      <c r="AG36" s="135" t="s">
        <v>164</v>
      </c>
      <c r="AH36" s="135" t="s">
        <v>1007</v>
      </c>
      <c r="AI36" s="135" t="s">
        <v>1008</v>
      </c>
      <c r="AJ36" s="136">
        <v>262239.46999999997</v>
      </c>
    </row>
    <row r="37" spans="1:36" ht="12.75" customHeight="1" x14ac:dyDescent="0.25">
      <c r="A37" s="142" t="s">
        <v>264</v>
      </c>
      <c r="B37" s="142" t="s">
        <v>265</v>
      </c>
      <c r="C37" s="143" t="s">
        <v>284</v>
      </c>
      <c r="D37" s="143" t="s">
        <v>285</v>
      </c>
      <c r="E37" s="143">
        <v>2019</v>
      </c>
      <c r="F37" s="144">
        <v>5505.3</v>
      </c>
      <c r="G37" s="144">
        <v>4665.6000000000004</v>
      </c>
      <c r="H37" s="144">
        <v>0</v>
      </c>
      <c r="I37" s="144">
        <v>0</v>
      </c>
      <c r="J37" s="97"/>
      <c r="K37" s="115"/>
      <c r="L37" s="115"/>
      <c r="M37" s="116"/>
      <c r="N37" s="115"/>
      <c r="O37" s="120"/>
      <c r="P37" s="116"/>
      <c r="R37" s="47" t="str">
        <f t="shared" si="0"/>
        <v>050057</v>
      </c>
      <c r="S37" s="135" t="s">
        <v>79</v>
      </c>
      <c r="T37" s="135" t="s">
        <v>80</v>
      </c>
      <c r="U37" s="135" t="s">
        <v>83</v>
      </c>
      <c r="V37" s="135" t="s">
        <v>84</v>
      </c>
      <c r="W37" s="136">
        <v>2019</v>
      </c>
      <c r="X37" s="136">
        <v>168</v>
      </c>
      <c r="Y37" s="135" t="s">
        <v>938</v>
      </c>
      <c r="Z37" s="136">
        <v>26029.5</v>
      </c>
      <c r="AA37" s="47">
        <f t="shared" si="1"/>
        <v>26029.5</v>
      </c>
      <c r="AB37" s="47">
        <f t="shared" si="2"/>
        <v>1</v>
      </c>
      <c r="AD37" s="135" t="s">
        <v>111</v>
      </c>
      <c r="AE37" s="135" t="s">
        <v>112</v>
      </c>
      <c r="AF37" s="136">
        <v>2019</v>
      </c>
      <c r="AG37" s="135" t="s">
        <v>164</v>
      </c>
      <c r="AH37" s="135" t="s">
        <v>1007</v>
      </c>
      <c r="AI37" s="135" t="s">
        <v>1008</v>
      </c>
      <c r="AJ37" s="136">
        <v>106868.72</v>
      </c>
    </row>
    <row r="38" spans="1:36" ht="12.75" customHeight="1" x14ac:dyDescent="0.25">
      <c r="A38" s="142" t="s">
        <v>264</v>
      </c>
      <c r="B38" s="142" t="s">
        <v>265</v>
      </c>
      <c r="C38" s="143" t="s">
        <v>286</v>
      </c>
      <c r="D38" s="143" t="s">
        <v>287</v>
      </c>
      <c r="E38" s="143">
        <v>2019</v>
      </c>
      <c r="F38" s="144">
        <v>4943.3</v>
      </c>
      <c r="G38" s="144">
        <v>4617.37</v>
      </c>
      <c r="H38" s="144">
        <v>0</v>
      </c>
      <c r="I38" s="144">
        <v>0</v>
      </c>
      <c r="J38" s="97"/>
      <c r="K38" s="115"/>
      <c r="L38" s="115"/>
      <c r="M38" s="116"/>
      <c r="N38" s="115"/>
      <c r="O38" s="120"/>
      <c r="P38" s="116"/>
      <c r="R38" s="47" t="str">
        <f t="shared" si="0"/>
        <v>050059</v>
      </c>
      <c r="S38" s="135" t="s">
        <v>79</v>
      </c>
      <c r="T38" s="135" t="s">
        <v>80</v>
      </c>
      <c r="U38" s="135" t="s">
        <v>85</v>
      </c>
      <c r="V38" s="135" t="s">
        <v>86</v>
      </c>
      <c r="W38" s="136">
        <v>2019</v>
      </c>
      <c r="X38" s="136">
        <v>208</v>
      </c>
      <c r="Y38" s="135" t="s">
        <v>938</v>
      </c>
      <c r="Z38" s="136">
        <v>26081.54</v>
      </c>
      <c r="AA38" s="47">
        <f t="shared" si="1"/>
        <v>26081.54</v>
      </c>
      <c r="AB38" s="47">
        <f t="shared" si="2"/>
        <v>1</v>
      </c>
      <c r="AD38" s="135" t="s">
        <v>113</v>
      </c>
      <c r="AE38" s="135" t="s">
        <v>114</v>
      </c>
      <c r="AF38" s="136">
        <v>2019</v>
      </c>
      <c r="AG38" s="135" t="s">
        <v>164</v>
      </c>
      <c r="AH38" s="135" t="s">
        <v>1007</v>
      </c>
      <c r="AI38" s="135" t="s">
        <v>1008</v>
      </c>
      <c r="AJ38" s="136">
        <v>34503.03</v>
      </c>
    </row>
    <row r="39" spans="1:36" ht="12.75" customHeight="1" x14ac:dyDescent="0.25">
      <c r="A39" s="142" t="s">
        <v>264</v>
      </c>
      <c r="B39" s="142" t="s">
        <v>265</v>
      </c>
      <c r="C39" s="143" t="s">
        <v>288</v>
      </c>
      <c r="D39" s="143" t="s">
        <v>289</v>
      </c>
      <c r="E39" s="143">
        <v>2019</v>
      </c>
      <c r="F39" s="144">
        <v>1283.77</v>
      </c>
      <c r="G39" s="144">
        <v>1283.77</v>
      </c>
      <c r="H39" s="144">
        <v>0</v>
      </c>
      <c r="I39" s="144">
        <v>0</v>
      </c>
      <c r="J39" s="97"/>
      <c r="K39" s="115"/>
      <c r="L39" s="115"/>
      <c r="M39" s="116"/>
      <c r="N39" s="115"/>
      <c r="O39" s="120"/>
      <c r="P39" s="116"/>
      <c r="R39" s="47" t="str">
        <f t="shared" si="0"/>
        <v>050060</v>
      </c>
      <c r="S39" s="135" t="s">
        <v>79</v>
      </c>
      <c r="T39" s="135" t="s">
        <v>80</v>
      </c>
      <c r="U39" s="135" t="s">
        <v>87</v>
      </c>
      <c r="V39" s="135" t="s">
        <v>88</v>
      </c>
      <c r="W39" s="136">
        <v>2019</v>
      </c>
      <c r="X39" s="136">
        <v>264</v>
      </c>
      <c r="Y39" s="135" t="s">
        <v>878</v>
      </c>
      <c r="Z39" s="136">
        <v>33684.79</v>
      </c>
      <c r="AA39" s="47">
        <f t="shared" si="1"/>
        <v>33684.79</v>
      </c>
      <c r="AB39" s="47">
        <f t="shared" si="2"/>
        <v>1</v>
      </c>
      <c r="AD39" s="135" t="s">
        <v>115</v>
      </c>
      <c r="AE39" s="135" t="s">
        <v>116</v>
      </c>
      <c r="AF39" s="136">
        <v>2019</v>
      </c>
      <c r="AG39" s="135" t="s">
        <v>164</v>
      </c>
      <c r="AH39" s="135" t="s">
        <v>1007</v>
      </c>
      <c r="AI39" s="135" t="s">
        <v>1008</v>
      </c>
      <c r="AJ39" s="136">
        <v>34503.03</v>
      </c>
    </row>
    <row r="40" spans="1:36" ht="12.75" customHeight="1" x14ac:dyDescent="0.25">
      <c r="A40" s="142" t="s">
        <v>264</v>
      </c>
      <c r="B40" s="142" t="s">
        <v>265</v>
      </c>
      <c r="C40" s="143" t="s">
        <v>290</v>
      </c>
      <c r="D40" s="143" t="s">
        <v>291</v>
      </c>
      <c r="E40" s="143">
        <v>2019</v>
      </c>
      <c r="F40" s="144">
        <v>1649.3</v>
      </c>
      <c r="G40" s="144">
        <v>1421.8</v>
      </c>
      <c r="H40" s="144">
        <v>0</v>
      </c>
      <c r="I40" s="144">
        <v>0</v>
      </c>
      <c r="J40" s="97"/>
      <c r="K40" s="115"/>
      <c r="L40" s="115"/>
      <c r="M40" s="116"/>
      <c r="N40" s="115"/>
      <c r="O40" s="116"/>
      <c r="P40" s="120"/>
      <c r="R40" s="47" t="str">
        <f t="shared" si="0"/>
        <v>050061</v>
      </c>
      <c r="S40" s="135" t="s">
        <v>79</v>
      </c>
      <c r="T40" s="135" t="s">
        <v>80</v>
      </c>
      <c r="U40" s="135" t="s">
        <v>89</v>
      </c>
      <c r="V40" s="135" t="s">
        <v>90</v>
      </c>
      <c r="W40" s="136">
        <v>2019</v>
      </c>
      <c r="X40" s="136">
        <v>121</v>
      </c>
      <c r="Y40" s="135" t="s">
        <v>938</v>
      </c>
      <c r="Z40" s="136">
        <v>22456.53</v>
      </c>
      <c r="AA40" s="47">
        <f t="shared" si="1"/>
        <v>22456.53</v>
      </c>
      <c r="AB40" s="47">
        <f t="shared" si="2"/>
        <v>1</v>
      </c>
      <c r="AD40" s="135" t="s">
        <v>117</v>
      </c>
      <c r="AE40" s="135" t="s">
        <v>118</v>
      </c>
      <c r="AF40" s="136">
        <v>2019</v>
      </c>
      <c r="AG40" s="135" t="s">
        <v>164</v>
      </c>
      <c r="AH40" s="135" t="s">
        <v>1007</v>
      </c>
      <c r="AI40" s="135" t="s">
        <v>1008</v>
      </c>
      <c r="AJ40" s="136">
        <v>23144.05</v>
      </c>
    </row>
    <row r="41" spans="1:36" ht="12.75" customHeight="1" x14ac:dyDescent="0.25">
      <c r="A41" s="142" t="s">
        <v>264</v>
      </c>
      <c r="B41" s="142" t="s">
        <v>265</v>
      </c>
      <c r="C41" s="143" t="s">
        <v>292</v>
      </c>
      <c r="D41" s="143" t="s">
        <v>293</v>
      </c>
      <c r="E41" s="143">
        <v>2019</v>
      </c>
      <c r="F41" s="144">
        <v>103716.17</v>
      </c>
      <c r="G41" s="144">
        <v>105378.88</v>
      </c>
      <c r="H41" s="144">
        <v>0</v>
      </c>
      <c r="I41" s="144">
        <v>0</v>
      </c>
      <c r="J41" s="97"/>
      <c r="K41" s="115"/>
      <c r="L41" s="115"/>
      <c r="M41" s="116"/>
      <c r="N41" s="115"/>
      <c r="O41" s="120"/>
      <c r="P41" s="116"/>
      <c r="R41" s="47" t="str">
        <f t="shared" si="0"/>
        <v>050069</v>
      </c>
      <c r="S41" s="135" t="s">
        <v>79</v>
      </c>
      <c r="T41" s="135" t="s">
        <v>80</v>
      </c>
      <c r="U41" s="135" t="s">
        <v>91</v>
      </c>
      <c r="V41" s="135" t="s">
        <v>92</v>
      </c>
      <c r="W41" s="136">
        <v>2019</v>
      </c>
      <c r="X41" s="136">
        <v>130</v>
      </c>
      <c r="Y41" s="135" t="s">
        <v>938</v>
      </c>
      <c r="Z41" s="136">
        <v>20078.86</v>
      </c>
      <c r="AA41" s="47">
        <f t="shared" si="1"/>
        <v>20078.86</v>
      </c>
      <c r="AB41" s="47">
        <f t="shared" si="2"/>
        <v>1</v>
      </c>
      <c r="AD41" s="135" t="s">
        <v>119</v>
      </c>
      <c r="AE41" s="135" t="s">
        <v>120</v>
      </c>
      <c r="AF41" s="136">
        <v>2019</v>
      </c>
      <c r="AG41" s="135" t="s">
        <v>164</v>
      </c>
      <c r="AH41" s="135" t="s">
        <v>1007</v>
      </c>
      <c r="AI41" s="135" t="s">
        <v>1008</v>
      </c>
      <c r="AJ41" s="136">
        <v>23144.05</v>
      </c>
    </row>
    <row r="42" spans="1:36" ht="12.75" customHeight="1" x14ac:dyDescent="0.25">
      <c r="A42" s="142" t="s">
        <v>264</v>
      </c>
      <c r="B42" s="142" t="s">
        <v>265</v>
      </c>
      <c r="C42" s="143" t="s">
        <v>294</v>
      </c>
      <c r="D42" s="143" t="s">
        <v>295</v>
      </c>
      <c r="E42" s="143">
        <v>2019</v>
      </c>
      <c r="F42" s="144">
        <v>24159.38</v>
      </c>
      <c r="G42" s="144">
        <v>25554.38</v>
      </c>
      <c r="H42" s="144">
        <v>0</v>
      </c>
      <c r="I42" s="144">
        <v>0</v>
      </c>
      <c r="J42" s="97"/>
      <c r="K42" s="115"/>
      <c r="L42" s="115"/>
      <c r="M42" s="116"/>
      <c r="N42" s="115"/>
      <c r="O42" s="120"/>
      <c r="P42" s="116"/>
      <c r="R42" s="47" t="str">
        <f t="shared" si="0"/>
        <v>050072</v>
      </c>
      <c r="S42" s="135" t="s">
        <v>79</v>
      </c>
      <c r="T42" s="135" t="s">
        <v>80</v>
      </c>
      <c r="U42" s="135" t="s">
        <v>93</v>
      </c>
      <c r="V42" s="135" t="s">
        <v>94</v>
      </c>
      <c r="W42" s="136">
        <v>2019</v>
      </c>
      <c r="X42" s="136">
        <v>127</v>
      </c>
      <c r="Y42" s="135" t="s">
        <v>938</v>
      </c>
      <c r="Z42" s="136">
        <v>20330.2</v>
      </c>
      <c r="AA42" s="47">
        <f t="shared" si="1"/>
        <v>20330.2</v>
      </c>
      <c r="AB42" s="47">
        <f t="shared" si="2"/>
        <v>1</v>
      </c>
      <c r="AD42" s="135" t="s">
        <v>121</v>
      </c>
      <c r="AE42" s="135" t="s">
        <v>122</v>
      </c>
      <c r="AF42" s="136">
        <v>2019</v>
      </c>
      <c r="AG42" s="135" t="s">
        <v>164</v>
      </c>
      <c r="AH42" s="135" t="s">
        <v>1007</v>
      </c>
      <c r="AI42" s="135" t="s">
        <v>1008</v>
      </c>
      <c r="AJ42" s="136">
        <v>25174.6</v>
      </c>
    </row>
    <row r="43" spans="1:36" ht="12.75" customHeight="1" x14ac:dyDescent="0.25">
      <c r="A43" s="142" t="s">
        <v>264</v>
      </c>
      <c r="B43" s="142" t="s">
        <v>265</v>
      </c>
      <c r="C43" s="143" t="s">
        <v>296</v>
      </c>
      <c r="D43" s="143" t="s">
        <v>297</v>
      </c>
      <c r="E43" s="143">
        <v>2019</v>
      </c>
      <c r="F43" s="144">
        <v>0</v>
      </c>
      <c r="G43" s="144">
        <v>0</v>
      </c>
      <c r="H43" s="144">
        <v>0</v>
      </c>
      <c r="I43" s="144">
        <v>0</v>
      </c>
      <c r="J43" s="97"/>
      <c r="K43" s="115"/>
      <c r="L43" s="115"/>
      <c r="M43" s="116"/>
      <c r="N43" s="115"/>
      <c r="O43" s="120"/>
      <c r="P43" s="116"/>
      <c r="R43" s="47" t="str">
        <f t="shared" si="0"/>
        <v>050076</v>
      </c>
      <c r="S43" s="135" t="s">
        <v>79</v>
      </c>
      <c r="T43" s="135" t="s">
        <v>80</v>
      </c>
      <c r="U43" s="135" t="s">
        <v>95</v>
      </c>
      <c r="V43" s="135" t="s">
        <v>96</v>
      </c>
      <c r="W43" s="136">
        <v>2019</v>
      </c>
      <c r="X43" s="136">
        <v>77</v>
      </c>
      <c r="Y43" s="135" t="s">
        <v>938</v>
      </c>
      <c r="Z43" s="136">
        <v>18361.689999999999</v>
      </c>
      <c r="AA43" s="47">
        <f t="shared" si="1"/>
        <v>18361.689999999999</v>
      </c>
      <c r="AB43" s="47">
        <f t="shared" si="2"/>
        <v>1</v>
      </c>
      <c r="AD43" s="135" t="s">
        <v>123</v>
      </c>
      <c r="AE43" s="135" t="s">
        <v>124</v>
      </c>
      <c r="AF43" s="136">
        <v>2019</v>
      </c>
      <c r="AG43" s="135" t="s">
        <v>164</v>
      </c>
      <c r="AH43" s="135" t="s">
        <v>1007</v>
      </c>
      <c r="AI43" s="135" t="s">
        <v>1008</v>
      </c>
      <c r="AJ43" s="136">
        <v>25174.6</v>
      </c>
    </row>
    <row r="44" spans="1:36" ht="12.75" customHeight="1" x14ac:dyDescent="0.25">
      <c r="A44" s="142" t="s">
        <v>264</v>
      </c>
      <c r="B44" s="142" t="s">
        <v>265</v>
      </c>
      <c r="C44" s="143" t="s">
        <v>298</v>
      </c>
      <c r="D44" s="143" t="s">
        <v>299</v>
      </c>
      <c r="E44" s="143">
        <v>2019</v>
      </c>
      <c r="F44" s="144">
        <v>7734.17</v>
      </c>
      <c r="G44" s="144">
        <v>7731.72</v>
      </c>
      <c r="H44" s="144">
        <v>0</v>
      </c>
      <c r="I44" s="144">
        <v>0</v>
      </c>
      <c r="J44" s="97"/>
      <c r="K44" s="115"/>
      <c r="L44" s="115"/>
      <c r="M44" s="116"/>
      <c r="N44" s="115"/>
      <c r="O44" s="120"/>
      <c r="P44" s="116"/>
      <c r="R44" s="47" t="str">
        <f t="shared" si="0"/>
        <v>050861</v>
      </c>
      <c r="S44" s="135" t="s">
        <v>79</v>
      </c>
      <c r="T44" s="135" t="s">
        <v>80</v>
      </c>
      <c r="U44" s="135" t="s">
        <v>741</v>
      </c>
      <c r="V44" s="135" t="s">
        <v>742</v>
      </c>
      <c r="W44" s="136">
        <v>2019</v>
      </c>
      <c r="X44" s="136">
        <v>6</v>
      </c>
      <c r="Y44" s="135" t="s">
        <v>878</v>
      </c>
      <c r="Z44" s="136">
        <v>706.98</v>
      </c>
      <c r="AA44" s="47">
        <f t="shared" si="1"/>
        <v>18617.060000000001</v>
      </c>
      <c r="AB44" s="47">
        <f t="shared" si="2"/>
        <v>3.7999999999999999E-2</v>
      </c>
      <c r="AD44" s="135" t="s">
        <v>125</v>
      </c>
      <c r="AE44" s="135" t="s">
        <v>126</v>
      </c>
      <c r="AF44" s="136">
        <v>2019</v>
      </c>
      <c r="AG44" s="135" t="s">
        <v>164</v>
      </c>
      <c r="AH44" s="135" t="s">
        <v>1007</v>
      </c>
      <c r="AI44" s="135" t="s">
        <v>1008</v>
      </c>
      <c r="AJ44" s="136">
        <v>26824.87</v>
      </c>
    </row>
    <row r="45" spans="1:36" ht="12.75" customHeight="1" x14ac:dyDescent="0.25">
      <c r="A45" s="142" t="s">
        <v>264</v>
      </c>
      <c r="B45" s="142" t="s">
        <v>265</v>
      </c>
      <c r="C45" s="143" t="s">
        <v>300</v>
      </c>
      <c r="D45" s="143" t="s">
        <v>301</v>
      </c>
      <c r="E45" s="143">
        <v>2019</v>
      </c>
      <c r="F45" s="144">
        <v>7767.36</v>
      </c>
      <c r="G45" s="144">
        <v>8124.48</v>
      </c>
      <c r="H45" s="144">
        <v>0</v>
      </c>
      <c r="I45" s="144">
        <v>0</v>
      </c>
      <c r="J45" s="97"/>
      <c r="K45" s="115"/>
      <c r="L45" s="115"/>
      <c r="M45" s="116"/>
      <c r="N45" s="115"/>
      <c r="O45" s="116"/>
      <c r="P45" s="120"/>
      <c r="R45" s="47" t="str">
        <f t="shared" si="0"/>
        <v>050970</v>
      </c>
      <c r="S45" s="135" t="s">
        <v>79</v>
      </c>
      <c r="T45" s="135" t="s">
        <v>80</v>
      </c>
      <c r="U45" s="135" t="s">
        <v>835</v>
      </c>
      <c r="V45" s="135" t="s">
        <v>836</v>
      </c>
      <c r="W45" s="136">
        <v>2019</v>
      </c>
      <c r="X45" s="136">
        <v>70</v>
      </c>
      <c r="Y45" s="135" t="s">
        <v>878</v>
      </c>
      <c r="Z45" s="136">
        <v>3003.47</v>
      </c>
      <c r="AA45" s="47">
        <f t="shared" si="1"/>
        <v>64531.7</v>
      </c>
      <c r="AB45" s="47">
        <f t="shared" si="2"/>
        <v>4.65E-2</v>
      </c>
      <c r="AD45" s="135" t="s">
        <v>127</v>
      </c>
      <c r="AE45" s="135" t="s">
        <v>128</v>
      </c>
      <c r="AF45" s="136">
        <v>2019</v>
      </c>
      <c r="AG45" s="135" t="s">
        <v>164</v>
      </c>
      <c r="AH45" s="135" t="s">
        <v>1007</v>
      </c>
      <c r="AI45" s="135" t="s">
        <v>1008</v>
      </c>
      <c r="AJ45" s="136">
        <v>5962.55</v>
      </c>
    </row>
    <row r="46" spans="1:36" ht="12.75" customHeight="1" x14ac:dyDescent="0.25">
      <c r="A46" s="142" t="s">
        <v>264</v>
      </c>
      <c r="B46" s="142" t="s">
        <v>265</v>
      </c>
      <c r="C46" s="143" t="s">
        <v>302</v>
      </c>
      <c r="D46" s="143" t="s">
        <v>1070</v>
      </c>
      <c r="E46" s="143">
        <v>2019</v>
      </c>
      <c r="F46" s="144">
        <v>12245.78</v>
      </c>
      <c r="G46" s="144">
        <v>11085.69</v>
      </c>
      <c r="H46" s="144">
        <v>0</v>
      </c>
      <c r="I46" s="144">
        <v>0</v>
      </c>
      <c r="J46" s="97"/>
      <c r="K46" s="115"/>
      <c r="L46" s="115"/>
      <c r="M46" s="116"/>
      <c r="N46" s="115"/>
      <c r="O46" s="116"/>
      <c r="P46" s="120"/>
      <c r="R46" s="47" t="str">
        <f t="shared" si="0"/>
        <v>051231</v>
      </c>
      <c r="S46" s="135" t="s">
        <v>79</v>
      </c>
      <c r="T46" s="135" t="s">
        <v>80</v>
      </c>
      <c r="U46" s="135" t="s">
        <v>97</v>
      </c>
      <c r="V46" s="135" t="s">
        <v>98</v>
      </c>
      <c r="W46" s="136">
        <v>2019</v>
      </c>
      <c r="X46" s="136">
        <v>32</v>
      </c>
      <c r="Y46" s="135" t="s">
        <v>878</v>
      </c>
      <c r="Z46" s="136">
        <v>9749.59</v>
      </c>
      <c r="AA46" s="47">
        <f t="shared" si="1"/>
        <v>9749.59</v>
      </c>
      <c r="AB46" s="47">
        <f t="shared" si="2"/>
        <v>1</v>
      </c>
      <c r="AD46" s="135" t="s">
        <v>129</v>
      </c>
      <c r="AE46" s="135" t="s">
        <v>130</v>
      </c>
      <c r="AF46" s="136">
        <v>2019</v>
      </c>
      <c r="AG46" s="135" t="s">
        <v>164</v>
      </c>
      <c r="AH46" s="135" t="s">
        <v>1007</v>
      </c>
      <c r="AI46" s="135" t="s">
        <v>1008</v>
      </c>
      <c r="AJ46" s="136">
        <v>13750</v>
      </c>
    </row>
    <row r="47" spans="1:36" ht="12.75" customHeight="1" x14ac:dyDescent="0.25">
      <c r="A47" s="142" t="s">
        <v>304</v>
      </c>
      <c r="B47" s="142" t="s">
        <v>305</v>
      </c>
      <c r="C47" s="143" t="s">
        <v>306</v>
      </c>
      <c r="D47" s="143" t="s">
        <v>307</v>
      </c>
      <c r="E47" s="143">
        <v>2019</v>
      </c>
      <c r="F47" s="144">
        <v>539.35</v>
      </c>
      <c r="G47" s="144">
        <v>519.22</v>
      </c>
      <c r="H47" s="144">
        <v>0</v>
      </c>
      <c r="I47" s="144">
        <v>0</v>
      </c>
      <c r="J47" s="97"/>
      <c r="K47" s="115"/>
      <c r="L47" s="115"/>
      <c r="M47" s="116"/>
      <c r="N47" s="115"/>
      <c r="O47" s="120"/>
      <c r="P47" s="116"/>
      <c r="R47" s="47" t="str">
        <f t="shared" si="0"/>
        <v>060078</v>
      </c>
      <c r="S47" s="135" t="s">
        <v>99</v>
      </c>
      <c r="T47" s="135" t="s">
        <v>100</v>
      </c>
      <c r="U47" s="135" t="s">
        <v>101</v>
      </c>
      <c r="V47" s="135" t="s">
        <v>102</v>
      </c>
      <c r="W47" s="136">
        <v>2019</v>
      </c>
      <c r="X47" s="136">
        <v>14</v>
      </c>
      <c r="Y47" s="135" t="s">
        <v>878</v>
      </c>
      <c r="Z47" s="136">
        <v>3993.42</v>
      </c>
      <c r="AA47" s="47">
        <f t="shared" si="1"/>
        <v>3993.42</v>
      </c>
      <c r="AB47" s="47">
        <f t="shared" si="2"/>
        <v>1</v>
      </c>
      <c r="AD47" s="135" t="s">
        <v>135</v>
      </c>
      <c r="AE47" s="135" t="s">
        <v>136</v>
      </c>
      <c r="AF47" s="136">
        <v>2019</v>
      </c>
      <c r="AG47" s="135" t="s">
        <v>164</v>
      </c>
      <c r="AH47" s="135" t="s">
        <v>1007</v>
      </c>
      <c r="AI47" s="135" t="s">
        <v>1008</v>
      </c>
      <c r="AJ47" s="136">
        <v>302</v>
      </c>
    </row>
    <row r="48" spans="1:36" ht="12.75" customHeight="1" x14ac:dyDescent="0.25">
      <c r="A48" s="142" t="s">
        <v>304</v>
      </c>
      <c r="B48" s="142" t="s">
        <v>305</v>
      </c>
      <c r="C48" s="143" t="s">
        <v>308</v>
      </c>
      <c r="D48" s="143" t="s">
        <v>309</v>
      </c>
      <c r="E48" s="143">
        <v>2019</v>
      </c>
      <c r="F48" s="144">
        <v>31990.01</v>
      </c>
      <c r="G48" s="144">
        <v>31783.41</v>
      </c>
      <c r="H48" s="144">
        <v>0</v>
      </c>
      <c r="I48" s="144">
        <v>0</v>
      </c>
      <c r="J48" s="97"/>
      <c r="K48" s="115"/>
      <c r="L48" s="115"/>
      <c r="M48" s="116"/>
      <c r="N48" s="115"/>
      <c r="O48" s="120"/>
      <c r="P48" s="116"/>
      <c r="R48" s="47" t="str">
        <f t="shared" si="0"/>
        <v>060087</v>
      </c>
      <c r="S48" s="135" t="s">
        <v>99</v>
      </c>
      <c r="T48" s="135" t="s">
        <v>100</v>
      </c>
      <c r="U48" s="135" t="s">
        <v>103</v>
      </c>
      <c r="V48" s="135" t="s">
        <v>104</v>
      </c>
      <c r="W48" s="136">
        <v>2019</v>
      </c>
      <c r="X48" s="136">
        <v>83</v>
      </c>
      <c r="Y48" s="135" t="s">
        <v>878</v>
      </c>
      <c r="Z48" s="136">
        <v>31100</v>
      </c>
      <c r="AA48" s="47">
        <f t="shared" si="1"/>
        <v>31100</v>
      </c>
      <c r="AB48" s="47">
        <f t="shared" si="2"/>
        <v>1</v>
      </c>
      <c r="AD48" s="135" t="s">
        <v>137</v>
      </c>
      <c r="AE48" s="135" t="s">
        <v>138</v>
      </c>
      <c r="AF48" s="136">
        <v>2019</v>
      </c>
      <c r="AG48" s="135" t="s">
        <v>164</v>
      </c>
      <c r="AH48" s="135" t="s">
        <v>1007</v>
      </c>
      <c r="AI48" s="135" t="s">
        <v>1008</v>
      </c>
      <c r="AJ48" s="136">
        <v>71599</v>
      </c>
    </row>
    <row r="49" spans="1:36" ht="12.75" customHeight="1" x14ac:dyDescent="0.25">
      <c r="A49" s="142" t="s">
        <v>304</v>
      </c>
      <c r="B49" s="142" t="s">
        <v>305</v>
      </c>
      <c r="C49" s="143" t="s">
        <v>310</v>
      </c>
      <c r="D49" s="143" t="s">
        <v>311</v>
      </c>
      <c r="E49" s="143">
        <v>2019</v>
      </c>
      <c r="F49" s="144">
        <v>824.95</v>
      </c>
      <c r="G49" s="144">
        <v>773.32</v>
      </c>
      <c r="H49" s="144">
        <v>0</v>
      </c>
      <c r="I49" s="144">
        <v>0</v>
      </c>
      <c r="J49" s="97"/>
      <c r="K49" s="115"/>
      <c r="L49" s="115"/>
      <c r="M49" s="116"/>
      <c r="N49" s="115"/>
      <c r="O49" s="120"/>
      <c r="P49" s="116"/>
      <c r="R49" s="47" t="str">
        <f t="shared" si="0"/>
        <v>060096</v>
      </c>
      <c r="S49" s="135" t="s">
        <v>99</v>
      </c>
      <c r="T49" s="135" t="s">
        <v>100</v>
      </c>
      <c r="U49" s="135" t="s">
        <v>883</v>
      </c>
      <c r="V49" s="135" t="s">
        <v>884</v>
      </c>
      <c r="W49" s="136">
        <v>2019</v>
      </c>
      <c r="X49" s="136">
        <v>5</v>
      </c>
      <c r="Y49" s="135" t="s">
        <v>878</v>
      </c>
      <c r="Z49" s="136">
        <v>0</v>
      </c>
      <c r="AA49" s="47">
        <f t="shared" si="1"/>
        <v>0</v>
      </c>
      <c r="AB49" s="47">
        <f t="shared" si="2"/>
        <v>0</v>
      </c>
      <c r="AD49" s="135" t="s">
        <v>139</v>
      </c>
      <c r="AE49" s="135" t="s">
        <v>1087</v>
      </c>
      <c r="AF49" s="136">
        <v>2019</v>
      </c>
      <c r="AG49" s="135" t="s">
        <v>164</v>
      </c>
      <c r="AH49" s="135" t="s">
        <v>1007</v>
      </c>
      <c r="AI49" s="135" t="s">
        <v>1008</v>
      </c>
      <c r="AJ49" s="136">
        <v>33289.85</v>
      </c>
    </row>
    <row r="50" spans="1:36" ht="12.75" customHeight="1" x14ac:dyDescent="0.25">
      <c r="A50" s="142" t="s">
        <v>304</v>
      </c>
      <c r="B50" s="142" t="s">
        <v>305</v>
      </c>
      <c r="C50" s="143" t="s">
        <v>312</v>
      </c>
      <c r="D50" s="143" t="s">
        <v>313</v>
      </c>
      <c r="E50" s="143">
        <v>2019</v>
      </c>
      <c r="F50" s="144">
        <v>1695.75</v>
      </c>
      <c r="G50" s="144">
        <v>1670.55</v>
      </c>
      <c r="H50" s="144">
        <v>0</v>
      </c>
      <c r="I50" s="144">
        <v>0</v>
      </c>
      <c r="J50" s="97"/>
      <c r="K50" s="115"/>
      <c r="L50" s="115"/>
      <c r="M50" s="116"/>
      <c r="N50" s="115"/>
      <c r="O50" s="120"/>
      <c r="P50" s="116"/>
      <c r="R50" s="47" t="str">
        <f t="shared" si="0"/>
        <v>060097</v>
      </c>
      <c r="S50" s="135" t="s">
        <v>99</v>
      </c>
      <c r="T50" s="135" t="s">
        <v>100</v>
      </c>
      <c r="U50" s="135" t="s">
        <v>105</v>
      </c>
      <c r="V50" s="135" t="s">
        <v>106</v>
      </c>
      <c r="W50" s="136">
        <v>2019</v>
      </c>
      <c r="X50" s="136">
        <v>36</v>
      </c>
      <c r="Y50" s="135" t="s">
        <v>938</v>
      </c>
      <c r="Z50" s="136">
        <v>29223.5</v>
      </c>
      <c r="AA50" s="47">
        <f t="shared" si="1"/>
        <v>29223.5</v>
      </c>
      <c r="AB50" s="47">
        <f t="shared" si="2"/>
        <v>1</v>
      </c>
      <c r="AD50" s="135" t="s">
        <v>140</v>
      </c>
      <c r="AE50" s="135" t="s">
        <v>1074</v>
      </c>
      <c r="AF50" s="136">
        <v>2019</v>
      </c>
      <c r="AG50" s="135" t="s">
        <v>164</v>
      </c>
      <c r="AH50" s="135" t="s">
        <v>1007</v>
      </c>
      <c r="AI50" s="135" t="s">
        <v>1008</v>
      </c>
      <c r="AJ50" s="136">
        <v>18926.82</v>
      </c>
    </row>
    <row r="51" spans="1:36" ht="12.75" customHeight="1" x14ac:dyDescent="0.25">
      <c r="A51" s="142" t="s">
        <v>304</v>
      </c>
      <c r="B51" s="142" t="s">
        <v>305</v>
      </c>
      <c r="C51" s="143" t="s">
        <v>314</v>
      </c>
      <c r="D51" s="143" t="s">
        <v>315</v>
      </c>
      <c r="E51" s="143">
        <v>2019</v>
      </c>
      <c r="F51" s="144">
        <v>4334.8599999999997</v>
      </c>
      <c r="G51" s="144">
        <v>4199.28</v>
      </c>
      <c r="H51" s="144">
        <v>0</v>
      </c>
      <c r="I51" s="144">
        <v>0</v>
      </c>
      <c r="J51" s="97"/>
      <c r="K51" s="115"/>
      <c r="L51" s="115"/>
      <c r="M51" s="116"/>
      <c r="N51" s="115"/>
      <c r="O51" s="120"/>
      <c r="P51" s="116"/>
      <c r="R51" s="47" t="str">
        <f t="shared" si="0"/>
        <v>060705</v>
      </c>
      <c r="S51" s="135" t="s">
        <v>99</v>
      </c>
      <c r="T51" s="135" t="s">
        <v>100</v>
      </c>
      <c r="U51" s="135" t="s">
        <v>576</v>
      </c>
      <c r="V51" s="135" t="s">
        <v>577</v>
      </c>
      <c r="W51" s="136">
        <v>2019</v>
      </c>
      <c r="X51" s="136">
        <v>0</v>
      </c>
      <c r="Y51" s="135" t="s">
        <v>878</v>
      </c>
      <c r="Z51" s="136">
        <v>0</v>
      </c>
      <c r="AA51" s="47">
        <f t="shared" si="1"/>
        <v>7470.54</v>
      </c>
      <c r="AB51" s="47">
        <f t="shared" si="2"/>
        <v>0</v>
      </c>
      <c r="AD51" s="135" t="s">
        <v>141</v>
      </c>
      <c r="AE51" s="135" t="s">
        <v>1060</v>
      </c>
      <c r="AF51" s="136">
        <v>2019</v>
      </c>
      <c r="AG51" s="135" t="s">
        <v>164</v>
      </c>
      <c r="AH51" s="135" t="s">
        <v>1007</v>
      </c>
      <c r="AI51" s="135" t="s">
        <v>1008</v>
      </c>
      <c r="AJ51" s="136">
        <v>26833.95</v>
      </c>
    </row>
    <row r="52" spans="1:36" ht="12.75" customHeight="1" x14ac:dyDescent="0.25">
      <c r="A52" s="142" t="s">
        <v>304</v>
      </c>
      <c r="B52" s="142" t="s">
        <v>305</v>
      </c>
      <c r="C52" s="143" t="s">
        <v>316</v>
      </c>
      <c r="D52" s="143" t="s">
        <v>317</v>
      </c>
      <c r="E52" s="143">
        <v>2019</v>
      </c>
      <c r="F52" s="144">
        <v>1002.4</v>
      </c>
      <c r="G52" s="144">
        <v>832.12</v>
      </c>
      <c r="H52" s="144">
        <v>0</v>
      </c>
      <c r="I52" s="144">
        <v>0</v>
      </c>
      <c r="J52" s="97"/>
      <c r="K52" s="115"/>
      <c r="L52" s="115"/>
      <c r="M52" s="116"/>
      <c r="N52" s="115"/>
      <c r="O52" s="120"/>
      <c r="P52" s="116"/>
      <c r="R52" s="47" t="str">
        <f t="shared" si="0"/>
        <v>060706</v>
      </c>
      <c r="S52" s="135" t="s">
        <v>99</v>
      </c>
      <c r="T52" s="135" t="s">
        <v>100</v>
      </c>
      <c r="U52" s="135" t="s">
        <v>578</v>
      </c>
      <c r="V52" s="135" t="s">
        <v>579</v>
      </c>
      <c r="W52" s="136">
        <v>2019</v>
      </c>
      <c r="X52" s="136">
        <v>0</v>
      </c>
      <c r="Y52" s="135" t="s">
        <v>938</v>
      </c>
      <c r="Z52" s="136">
        <v>0</v>
      </c>
      <c r="AA52" s="47">
        <f t="shared" si="1"/>
        <v>126258.66</v>
      </c>
      <c r="AB52" s="47">
        <f t="shared" si="2"/>
        <v>0</v>
      </c>
      <c r="AD52" s="135" t="s">
        <v>142</v>
      </c>
      <c r="AE52" s="135" t="s">
        <v>143</v>
      </c>
      <c r="AF52" s="136">
        <v>2019</v>
      </c>
      <c r="AG52" s="135" t="s">
        <v>164</v>
      </c>
      <c r="AH52" s="135" t="s">
        <v>1007</v>
      </c>
      <c r="AI52" s="135" t="s">
        <v>1008</v>
      </c>
      <c r="AJ52" s="136">
        <v>1518.3</v>
      </c>
    </row>
    <row r="53" spans="1:36" ht="12.75" customHeight="1" x14ac:dyDescent="0.25">
      <c r="A53" s="142" t="s">
        <v>304</v>
      </c>
      <c r="B53" s="142" t="s">
        <v>305</v>
      </c>
      <c r="C53" s="143" t="s">
        <v>898</v>
      </c>
      <c r="D53" s="143" t="s">
        <v>899</v>
      </c>
      <c r="E53" s="143">
        <v>2019</v>
      </c>
      <c r="F53" s="144">
        <v>0</v>
      </c>
      <c r="G53" s="144">
        <v>0</v>
      </c>
      <c r="H53" s="144">
        <v>0</v>
      </c>
      <c r="I53" s="144">
        <v>0</v>
      </c>
      <c r="J53" s="97"/>
      <c r="K53" s="115"/>
      <c r="L53" s="115"/>
      <c r="M53" s="116"/>
      <c r="N53" s="115"/>
      <c r="O53" s="120"/>
      <c r="P53" s="116"/>
      <c r="R53" s="47" t="str">
        <f t="shared" si="0"/>
        <v>070098</v>
      </c>
      <c r="S53" s="135" t="s">
        <v>107</v>
      </c>
      <c r="T53" s="135" t="s">
        <v>108</v>
      </c>
      <c r="U53" s="135" t="s">
        <v>109</v>
      </c>
      <c r="V53" s="135" t="s">
        <v>110</v>
      </c>
      <c r="W53" s="136">
        <v>2019</v>
      </c>
      <c r="X53" s="136">
        <v>7480</v>
      </c>
      <c r="Y53" s="135" t="s">
        <v>878</v>
      </c>
      <c r="Z53" s="136">
        <v>262239.46999999997</v>
      </c>
      <c r="AA53" s="47">
        <f t="shared" si="1"/>
        <v>262239.46999999997</v>
      </c>
      <c r="AB53" s="47">
        <f t="shared" si="2"/>
        <v>1</v>
      </c>
      <c r="AD53" s="135" t="s">
        <v>144</v>
      </c>
      <c r="AE53" s="135" t="s">
        <v>145</v>
      </c>
      <c r="AF53" s="136">
        <v>2019</v>
      </c>
      <c r="AG53" s="135" t="s">
        <v>164</v>
      </c>
      <c r="AH53" s="135" t="s">
        <v>1007</v>
      </c>
      <c r="AI53" s="135" t="s">
        <v>1008</v>
      </c>
      <c r="AJ53" s="136">
        <v>469.44</v>
      </c>
    </row>
    <row r="54" spans="1:36" ht="12.75" customHeight="1" x14ac:dyDescent="0.25">
      <c r="A54" s="142" t="s">
        <v>318</v>
      </c>
      <c r="B54" s="142" t="s">
        <v>319</v>
      </c>
      <c r="C54" s="143" t="s">
        <v>320</v>
      </c>
      <c r="D54" s="143" t="s">
        <v>321</v>
      </c>
      <c r="E54" s="143">
        <v>2019</v>
      </c>
      <c r="F54" s="144">
        <v>67140.53</v>
      </c>
      <c r="G54" s="144">
        <v>61702.76</v>
      </c>
      <c r="H54" s="144">
        <v>0</v>
      </c>
      <c r="I54" s="144">
        <v>0</v>
      </c>
      <c r="J54" s="97"/>
      <c r="K54" s="115"/>
      <c r="L54" s="115"/>
      <c r="M54" s="116"/>
      <c r="N54" s="115"/>
      <c r="O54" s="116"/>
      <c r="P54" s="120"/>
      <c r="R54" s="47" t="str">
        <f t="shared" si="0"/>
        <v>070099</v>
      </c>
      <c r="S54" s="135" t="s">
        <v>107</v>
      </c>
      <c r="T54" s="135" t="s">
        <v>108</v>
      </c>
      <c r="U54" s="135" t="s">
        <v>111</v>
      </c>
      <c r="V54" s="135" t="s">
        <v>112</v>
      </c>
      <c r="W54" s="136">
        <v>2019</v>
      </c>
      <c r="X54" s="136">
        <v>2975</v>
      </c>
      <c r="Y54" s="135" t="s">
        <v>938</v>
      </c>
      <c r="Z54" s="136">
        <v>106868.72</v>
      </c>
      <c r="AA54" s="47">
        <f t="shared" si="1"/>
        <v>106868.72</v>
      </c>
      <c r="AB54" s="47">
        <f t="shared" si="2"/>
        <v>1</v>
      </c>
      <c r="AD54" s="135" t="s">
        <v>148</v>
      </c>
      <c r="AE54" s="135" t="s">
        <v>149</v>
      </c>
      <c r="AF54" s="136">
        <v>2019</v>
      </c>
      <c r="AG54" s="135" t="s">
        <v>164</v>
      </c>
      <c r="AH54" s="135" t="s">
        <v>1007</v>
      </c>
      <c r="AI54" s="135" t="s">
        <v>1008</v>
      </c>
      <c r="AJ54" s="136">
        <v>16293.75</v>
      </c>
    </row>
    <row r="55" spans="1:36" ht="12.75" customHeight="1" x14ac:dyDescent="0.25">
      <c r="A55" s="142" t="s">
        <v>318</v>
      </c>
      <c r="B55" s="142" t="s">
        <v>319</v>
      </c>
      <c r="C55" s="143" t="s">
        <v>322</v>
      </c>
      <c r="D55" s="143" t="s">
        <v>323</v>
      </c>
      <c r="E55" s="143">
        <v>2019</v>
      </c>
      <c r="F55" s="144">
        <v>36380.980000000003</v>
      </c>
      <c r="G55" s="144">
        <v>34852.04</v>
      </c>
      <c r="H55" s="144">
        <v>0</v>
      </c>
      <c r="I55" s="144">
        <v>0</v>
      </c>
      <c r="J55" s="97"/>
      <c r="K55" s="115"/>
      <c r="L55" s="115"/>
      <c r="M55" s="116"/>
      <c r="N55" s="115"/>
      <c r="O55" s="116"/>
      <c r="P55" s="120"/>
      <c r="R55" s="47" t="str">
        <f t="shared" si="0"/>
        <v>070101</v>
      </c>
      <c r="S55" s="135" t="s">
        <v>107</v>
      </c>
      <c r="T55" s="135" t="s">
        <v>108</v>
      </c>
      <c r="U55" s="135" t="s">
        <v>113</v>
      </c>
      <c r="V55" s="135" t="s">
        <v>114</v>
      </c>
      <c r="W55" s="136">
        <v>2019</v>
      </c>
      <c r="X55" s="136">
        <v>198</v>
      </c>
      <c r="Y55" s="135" t="s">
        <v>878</v>
      </c>
      <c r="Z55" s="136">
        <v>34503.03</v>
      </c>
      <c r="AA55" s="47">
        <f t="shared" si="1"/>
        <v>34503.03</v>
      </c>
      <c r="AB55" s="47">
        <f t="shared" si="2"/>
        <v>1</v>
      </c>
      <c r="AD55" s="135" t="s">
        <v>150</v>
      </c>
      <c r="AE55" s="135" t="s">
        <v>151</v>
      </c>
      <c r="AF55" s="136">
        <v>2019</v>
      </c>
      <c r="AG55" s="135" t="s">
        <v>164</v>
      </c>
      <c r="AH55" s="135" t="s">
        <v>1007</v>
      </c>
      <c r="AI55" s="135" t="s">
        <v>1008</v>
      </c>
      <c r="AJ55" s="136">
        <v>15305.16</v>
      </c>
    </row>
    <row r="56" spans="1:36" ht="12.75" customHeight="1" x14ac:dyDescent="0.25">
      <c r="A56" s="142" t="s">
        <v>318</v>
      </c>
      <c r="B56" s="142" t="s">
        <v>319</v>
      </c>
      <c r="C56" s="143" t="s">
        <v>324</v>
      </c>
      <c r="D56" s="143" t="s">
        <v>325</v>
      </c>
      <c r="E56" s="143">
        <v>2019</v>
      </c>
      <c r="F56" s="144">
        <v>26324.19</v>
      </c>
      <c r="G56" s="144">
        <v>26031.7</v>
      </c>
      <c r="H56" s="144">
        <v>0</v>
      </c>
      <c r="I56" s="144">
        <v>0</v>
      </c>
      <c r="J56" s="97"/>
      <c r="K56" s="115"/>
      <c r="L56" s="115"/>
      <c r="M56" s="116"/>
      <c r="N56" s="115"/>
      <c r="O56" s="120"/>
      <c r="P56" s="116"/>
      <c r="R56" s="47" t="str">
        <f t="shared" si="0"/>
        <v>070102</v>
      </c>
      <c r="S56" s="135" t="s">
        <v>107</v>
      </c>
      <c r="T56" s="135" t="s">
        <v>108</v>
      </c>
      <c r="U56" s="135" t="s">
        <v>115</v>
      </c>
      <c r="V56" s="135" t="s">
        <v>116</v>
      </c>
      <c r="W56" s="136">
        <v>2019</v>
      </c>
      <c r="X56" s="136">
        <v>101</v>
      </c>
      <c r="Y56" s="135" t="s">
        <v>938</v>
      </c>
      <c r="Z56" s="136">
        <v>34503.03</v>
      </c>
      <c r="AA56" s="47">
        <f t="shared" si="1"/>
        <v>34503.03</v>
      </c>
      <c r="AB56" s="47">
        <f t="shared" si="2"/>
        <v>1</v>
      </c>
      <c r="AD56" s="135" t="s">
        <v>152</v>
      </c>
      <c r="AE56" s="135" t="s">
        <v>153</v>
      </c>
      <c r="AF56" s="136">
        <v>2019</v>
      </c>
      <c r="AG56" s="135" t="s">
        <v>164</v>
      </c>
      <c r="AH56" s="135" t="s">
        <v>1007</v>
      </c>
      <c r="AI56" s="135" t="s">
        <v>1008</v>
      </c>
      <c r="AJ56" s="136">
        <v>1300.68</v>
      </c>
    </row>
    <row r="57" spans="1:36" ht="12.75" customHeight="1" x14ac:dyDescent="0.25">
      <c r="A57" s="142" t="s">
        <v>318</v>
      </c>
      <c r="B57" s="142" t="s">
        <v>319</v>
      </c>
      <c r="C57" s="143" t="s">
        <v>326</v>
      </c>
      <c r="D57" s="143" t="s">
        <v>327</v>
      </c>
      <c r="E57" s="143">
        <v>2019</v>
      </c>
      <c r="F57" s="144">
        <v>17549.46</v>
      </c>
      <c r="G57" s="144">
        <v>17354.46</v>
      </c>
      <c r="H57" s="144">
        <v>0</v>
      </c>
      <c r="I57" s="144">
        <v>0</v>
      </c>
      <c r="J57" s="97"/>
      <c r="K57" s="115"/>
      <c r="L57" s="115"/>
      <c r="M57" s="116"/>
      <c r="N57" s="115"/>
      <c r="O57" s="116"/>
      <c r="P57" s="120"/>
      <c r="R57" s="47" t="str">
        <f t="shared" si="0"/>
        <v>070104</v>
      </c>
      <c r="S57" s="135" t="s">
        <v>107</v>
      </c>
      <c r="T57" s="135" t="s">
        <v>108</v>
      </c>
      <c r="U57" s="135" t="s">
        <v>117</v>
      </c>
      <c r="V57" s="135" t="s">
        <v>118</v>
      </c>
      <c r="W57" s="136">
        <v>2019</v>
      </c>
      <c r="X57" s="136">
        <v>234</v>
      </c>
      <c r="Y57" s="135" t="s">
        <v>878</v>
      </c>
      <c r="Z57" s="136">
        <v>23144.05</v>
      </c>
      <c r="AA57" s="47">
        <f t="shared" si="1"/>
        <v>23144.05</v>
      </c>
      <c r="AB57" s="47">
        <f t="shared" si="2"/>
        <v>1</v>
      </c>
      <c r="AD57" s="135" t="s">
        <v>154</v>
      </c>
      <c r="AE57" s="135" t="s">
        <v>38</v>
      </c>
      <c r="AF57" s="136">
        <v>2019</v>
      </c>
      <c r="AG57" s="135" t="s">
        <v>164</v>
      </c>
      <c r="AH57" s="135" t="s">
        <v>1007</v>
      </c>
      <c r="AI57" s="135" t="s">
        <v>1008</v>
      </c>
      <c r="AJ57" s="136">
        <v>607.04999999999995</v>
      </c>
    </row>
    <row r="58" spans="1:36" ht="12.75" customHeight="1" x14ac:dyDescent="0.25">
      <c r="A58" s="142" t="s">
        <v>318</v>
      </c>
      <c r="B58" s="142" t="s">
        <v>319</v>
      </c>
      <c r="C58" s="143" t="s">
        <v>900</v>
      </c>
      <c r="D58" s="143" t="s">
        <v>901</v>
      </c>
      <c r="E58" s="143">
        <v>2019</v>
      </c>
      <c r="F58" s="144">
        <v>505.05</v>
      </c>
      <c r="G58" s="144">
        <v>440.3</v>
      </c>
      <c r="H58" s="144">
        <v>0</v>
      </c>
      <c r="I58" s="144">
        <v>0</v>
      </c>
      <c r="J58" s="97"/>
      <c r="K58" s="115"/>
      <c r="L58" s="115"/>
      <c r="M58" s="116"/>
      <c r="N58" s="115"/>
      <c r="O58" s="116"/>
      <c r="P58" s="120"/>
      <c r="R58" s="47" t="str">
        <f t="shared" si="0"/>
        <v>070105</v>
      </c>
      <c r="S58" s="135" t="s">
        <v>107</v>
      </c>
      <c r="T58" s="135" t="s">
        <v>108</v>
      </c>
      <c r="U58" s="135" t="s">
        <v>119</v>
      </c>
      <c r="V58" s="135" t="s">
        <v>120</v>
      </c>
      <c r="W58" s="136">
        <v>2019</v>
      </c>
      <c r="X58" s="136">
        <v>69</v>
      </c>
      <c r="Y58" s="135" t="s">
        <v>938</v>
      </c>
      <c r="Z58" s="136">
        <v>23144.05</v>
      </c>
      <c r="AA58" s="47">
        <f t="shared" si="1"/>
        <v>23144.05</v>
      </c>
      <c r="AB58" s="47">
        <f t="shared" si="2"/>
        <v>1</v>
      </c>
      <c r="AD58" s="135" t="s">
        <v>156</v>
      </c>
      <c r="AE58" s="135" t="s">
        <v>157</v>
      </c>
      <c r="AF58" s="136">
        <v>2019</v>
      </c>
      <c r="AG58" s="135" t="s">
        <v>164</v>
      </c>
      <c r="AH58" s="135" t="s">
        <v>1007</v>
      </c>
      <c r="AI58" s="135" t="s">
        <v>1008</v>
      </c>
      <c r="AJ58" s="136">
        <v>14850</v>
      </c>
    </row>
    <row r="59" spans="1:36" ht="12.75" customHeight="1" x14ac:dyDescent="0.25">
      <c r="A59" s="142" t="s">
        <v>318</v>
      </c>
      <c r="B59" s="142" t="s">
        <v>319</v>
      </c>
      <c r="C59" s="143" t="s">
        <v>934</v>
      </c>
      <c r="D59" s="143" t="s">
        <v>935</v>
      </c>
      <c r="E59" s="143">
        <v>2019</v>
      </c>
      <c r="F59" s="144">
        <v>0</v>
      </c>
      <c r="G59" s="144">
        <v>0</v>
      </c>
      <c r="H59" s="144">
        <v>0</v>
      </c>
      <c r="I59" s="144">
        <v>0</v>
      </c>
      <c r="J59" s="97"/>
      <c r="K59" s="48"/>
      <c r="L59" s="98"/>
      <c r="M59" s="98"/>
      <c r="N59" s="98"/>
      <c r="O59" s="98"/>
      <c r="P59" s="98"/>
      <c r="R59" s="47" t="str">
        <f t="shared" si="0"/>
        <v>070112</v>
      </c>
      <c r="S59" s="135" t="s">
        <v>107</v>
      </c>
      <c r="T59" s="135" t="s">
        <v>108</v>
      </c>
      <c r="U59" s="135" t="s">
        <v>121</v>
      </c>
      <c r="V59" s="135" t="s">
        <v>122</v>
      </c>
      <c r="W59" s="136">
        <v>2019</v>
      </c>
      <c r="X59" s="136">
        <v>253</v>
      </c>
      <c r="Y59" s="135" t="s">
        <v>878</v>
      </c>
      <c r="Z59" s="136">
        <v>25174.6</v>
      </c>
      <c r="AA59" s="47">
        <f t="shared" si="1"/>
        <v>25174.6</v>
      </c>
      <c r="AB59" s="47">
        <f t="shared" si="2"/>
        <v>1</v>
      </c>
      <c r="AD59" s="135" t="s">
        <v>158</v>
      </c>
      <c r="AE59" s="135" t="s">
        <v>159</v>
      </c>
      <c r="AF59" s="136">
        <v>2019</v>
      </c>
      <c r="AG59" s="135" t="s">
        <v>164</v>
      </c>
      <c r="AH59" s="135" t="s">
        <v>1007</v>
      </c>
      <c r="AI59" s="135" t="s">
        <v>1008</v>
      </c>
      <c r="AJ59" s="136">
        <v>1156.96</v>
      </c>
    </row>
    <row r="60" spans="1:36" ht="12.75" customHeight="1" x14ac:dyDescent="0.25">
      <c r="A60" s="142" t="s">
        <v>328</v>
      </c>
      <c r="B60" s="142" t="s">
        <v>329</v>
      </c>
      <c r="C60" s="143" t="s">
        <v>330</v>
      </c>
      <c r="D60" s="143" t="s">
        <v>331</v>
      </c>
      <c r="E60" s="143">
        <v>2019</v>
      </c>
      <c r="F60" s="144">
        <v>6145.36</v>
      </c>
      <c r="G60" s="144">
        <v>5727.36</v>
      </c>
      <c r="H60" s="144">
        <v>0</v>
      </c>
      <c r="I60" s="144">
        <v>0</v>
      </c>
      <c r="J60" s="97"/>
      <c r="K60" s="48"/>
      <c r="R60" s="47" t="str">
        <f t="shared" si="0"/>
        <v>070113</v>
      </c>
      <c r="S60" s="135" t="s">
        <v>107</v>
      </c>
      <c r="T60" s="135" t="s">
        <v>108</v>
      </c>
      <c r="U60" s="135" t="s">
        <v>123</v>
      </c>
      <c r="V60" s="135" t="s">
        <v>124</v>
      </c>
      <c r="W60" s="136">
        <v>2019</v>
      </c>
      <c r="X60" s="136">
        <v>85</v>
      </c>
      <c r="Y60" s="135" t="s">
        <v>938</v>
      </c>
      <c r="Z60" s="136">
        <v>25174.6</v>
      </c>
      <c r="AA60" s="47">
        <f t="shared" si="1"/>
        <v>25174.6</v>
      </c>
      <c r="AB60" s="47">
        <f t="shared" si="2"/>
        <v>1</v>
      </c>
      <c r="AD60" s="135" t="s">
        <v>160</v>
      </c>
      <c r="AE60" s="135" t="s">
        <v>161</v>
      </c>
      <c r="AF60" s="136">
        <v>2019</v>
      </c>
      <c r="AG60" s="135" t="s">
        <v>164</v>
      </c>
      <c r="AH60" s="135" t="s">
        <v>1007</v>
      </c>
      <c r="AI60" s="135" t="s">
        <v>1008</v>
      </c>
      <c r="AJ60" s="136">
        <v>32230.55</v>
      </c>
    </row>
    <row r="61" spans="1:36" ht="12.75" customHeight="1" x14ac:dyDescent="0.25">
      <c r="A61" s="142" t="s">
        <v>328</v>
      </c>
      <c r="B61" s="142" t="s">
        <v>329</v>
      </c>
      <c r="C61" s="143" t="s">
        <v>332</v>
      </c>
      <c r="D61" s="143" t="s">
        <v>333</v>
      </c>
      <c r="E61" s="143">
        <v>2019</v>
      </c>
      <c r="F61" s="144">
        <v>10696.25</v>
      </c>
      <c r="G61" s="144">
        <v>8446.8700000000008</v>
      </c>
      <c r="H61" s="144">
        <v>0</v>
      </c>
      <c r="I61" s="144">
        <v>0</v>
      </c>
      <c r="J61" s="97"/>
      <c r="K61" s="48"/>
      <c r="R61" s="47" t="str">
        <f t="shared" si="0"/>
        <v>070118</v>
      </c>
      <c r="S61" s="135" t="s">
        <v>107</v>
      </c>
      <c r="T61" s="135" t="s">
        <v>108</v>
      </c>
      <c r="U61" s="135" t="s">
        <v>125</v>
      </c>
      <c r="V61" s="135" t="s">
        <v>126</v>
      </c>
      <c r="W61" s="136">
        <v>2019</v>
      </c>
      <c r="X61" s="136">
        <v>104</v>
      </c>
      <c r="Y61" s="135" t="s">
        <v>938</v>
      </c>
      <c r="Z61" s="136">
        <v>26824.87</v>
      </c>
      <c r="AA61" s="47">
        <f t="shared" si="1"/>
        <v>26824.87</v>
      </c>
      <c r="AB61" s="47">
        <f t="shared" si="2"/>
        <v>1</v>
      </c>
      <c r="AD61" s="135" t="s">
        <v>166</v>
      </c>
      <c r="AE61" s="135" t="s">
        <v>167</v>
      </c>
      <c r="AF61" s="136">
        <v>2019</v>
      </c>
      <c r="AG61" s="135" t="s">
        <v>164</v>
      </c>
      <c r="AH61" s="135" t="s">
        <v>1007</v>
      </c>
      <c r="AI61" s="135" t="s">
        <v>1008</v>
      </c>
      <c r="AJ61" s="136">
        <v>83655.360000000001</v>
      </c>
    </row>
    <row r="62" spans="1:36" ht="12.75" customHeight="1" x14ac:dyDescent="0.25">
      <c r="A62" s="142" t="s">
        <v>334</v>
      </c>
      <c r="B62" s="142" t="s">
        <v>335</v>
      </c>
      <c r="C62" s="143" t="s">
        <v>336</v>
      </c>
      <c r="D62" s="143" t="s">
        <v>337</v>
      </c>
      <c r="E62" s="143">
        <v>2019</v>
      </c>
      <c r="F62" s="144">
        <v>13526.92</v>
      </c>
      <c r="G62" s="144">
        <v>13296.35</v>
      </c>
      <c r="H62" s="144">
        <v>0</v>
      </c>
      <c r="I62" s="144">
        <v>0</v>
      </c>
      <c r="J62" s="97"/>
      <c r="K62" s="48"/>
      <c r="R62" s="47" t="str">
        <f t="shared" si="0"/>
        <v>070127</v>
      </c>
      <c r="S62" s="135" t="s">
        <v>107</v>
      </c>
      <c r="T62" s="135" t="s">
        <v>108</v>
      </c>
      <c r="U62" s="135" t="s">
        <v>127</v>
      </c>
      <c r="V62" s="135" t="s">
        <v>128</v>
      </c>
      <c r="W62" s="136">
        <v>2019</v>
      </c>
      <c r="X62" s="136">
        <v>170</v>
      </c>
      <c r="Y62" s="135" t="s">
        <v>878</v>
      </c>
      <c r="Z62" s="136">
        <v>5962.55</v>
      </c>
      <c r="AA62" s="47">
        <f t="shared" si="1"/>
        <v>5962.55</v>
      </c>
      <c r="AB62" s="47">
        <f t="shared" si="2"/>
        <v>1</v>
      </c>
      <c r="AD62" s="135" t="s">
        <v>170</v>
      </c>
      <c r="AE62" s="135" t="s">
        <v>171</v>
      </c>
      <c r="AF62" s="136">
        <v>2019</v>
      </c>
      <c r="AG62" s="135" t="s">
        <v>164</v>
      </c>
      <c r="AH62" s="135" t="s">
        <v>1007</v>
      </c>
      <c r="AI62" s="135" t="s">
        <v>1008</v>
      </c>
      <c r="AJ62" s="136">
        <v>45650</v>
      </c>
    </row>
    <row r="63" spans="1:36" ht="12.75" customHeight="1" x14ac:dyDescent="0.25">
      <c r="A63" s="142" t="s">
        <v>334</v>
      </c>
      <c r="B63" s="142" t="s">
        <v>335</v>
      </c>
      <c r="C63" s="143" t="s">
        <v>902</v>
      </c>
      <c r="D63" s="143" t="s">
        <v>903</v>
      </c>
      <c r="E63" s="143">
        <v>2019</v>
      </c>
      <c r="F63" s="144">
        <v>0</v>
      </c>
      <c r="G63" s="144">
        <v>0</v>
      </c>
      <c r="H63" s="144">
        <v>0</v>
      </c>
      <c r="I63" s="144">
        <v>0</v>
      </c>
      <c r="J63" s="97"/>
      <c r="K63" s="48"/>
      <c r="R63" s="47" t="str">
        <f t="shared" si="0"/>
        <v>070131</v>
      </c>
      <c r="S63" s="135" t="s">
        <v>107</v>
      </c>
      <c r="T63" s="135" t="s">
        <v>108</v>
      </c>
      <c r="U63" s="135" t="s">
        <v>129</v>
      </c>
      <c r="V63" s="135" t="s">
        <v>130</v>
      </c>
      <c r="W63" s="136">
        <v>2019</v>
      </c>
      <c r="X63" s="136">
        <v>118</v>
      </c>
      <c r="Y63" s="135" t="s">
        <v>878</v>
      </c>
      <c r="Z63" s="136">
        <v>13750</v>
      </c>
      <c r="AA63" s="47">
        <f t="shared" si="1"/>
        <v>13750</v>
      </c>
      <c r="AB63" s="47">
        <f t="shared" si="2"/>
        <v>1</v>
      </c>
      <c r="AD63" s="135" t="s">
        <v>172</v>
      </c>
      <c r="AE63" s="135" t="s">
        <v>173</v>
      </c>
      <c r="AF63" s="136">
        <v>2019</v>
      </c>
      <c r="AG63" s="135" t="s">
        <v>164</v>
      </c>
      <c r="AH63" s="135" t="s">
        <v>1007</v>
      </c>
      <c r="AI63" s="135" t="s">
        <v>1008</v>
      </c>
      <c r="AJ63" s="136">
        <v>17050</v>
      </c>
    </row>
    <row r="64" spans="1:36" ht="12.75" customHeight="1" x14ac:dyDescent="0.25">
      <c r="A64" s="142" t="s">
        <v>334</v>
      </c>
      <c r="B64" s="142" t="s">
        <v>335</v>
      </c>
      <c r="C64" s="143" t="s">
        <v>338</v>
      </c>
      <c r="D64" s="143" t="s">
        <v>339</v>
      </c>
      <c r="E64" s="143">
        <v>2019</v>
      </c>
      <c r="F64" s="144">
        <v>4732.13</v>
      </c>
      <c r="G64" s="144">
        <v>5791.33</v>
      </c>
      <c r="H64" s="144">
        <v>0</v>
      </c>
      <c r="I64" s="144">
        <v>0</v>
      </c>
      <c r="J64" s="97"/>
      <c r="K64" s="48"/>
      <c r="R64" s="47" t="str">
        <f t="shared" si="0"/>
        <v>071225</v>
      </c>
      <c r="S64" s="135" t="s">
        <v>107</v>
      </c>
      <c r="T64" s="135" t="s">
        <v>108</v>
      </c>
      <c r="U64" s="135" t="s">
        <v>131</v>
      </c>
      <c r="V64" s="135" t="s">
        <v>132</v>
      </c>
      <c r="W64" s="136">
        <v>2019</v>
      </c>
      <c r="X64" s="136">
        <v>181</v>
      </c>
      <c r="Y64" s="135" t="s">
        <v>878</v>
      </c>
      <c r="Z64" s="136">
        <v>35802.129999999997</v>
      </c>
      <c r="AA64" s="47">
        <f t="shared" si="1"/>
        <v>35802.129999999997</v>
      </c>
      <c r="AB64" s="47">
        <f t="shared" si="2"/>
        <v>1</v>
      </c>
      <c r="AD64" s="135" t="s">
        <v>176</v>
      </c>
      <c r="AE64" s="135" t="s">
        <v>177</v>
      </c>
      <c r="AF64" s="136">
        <v>2019</v>
      </c>
      <c r="AG64" s="135" t="s">
        <v>164</v>
      </c>
      <c r="AH64" s="135" t="s">
        <v>1007</v>
      </c>
      <c r="AI64" s="135" t="s">
        <v>1008</v>
      </c>
      <c r="AJ64" s="136">
        <v>4285.05</v>
      </c>
    </row>
    <row r="65" spans="1:36" ht="12.75" customHeight="1" x14ac:dyDescent="0.25">
      <c r="A65" s="142" t="s">
        <v>334</v>
      </c>
      <c r="B65" s="142" t="s">
        <v>335</v>
      </c>
      <c r="C65" s="143" t="s">
        <v>340</v>
      </c>
      <c r="D65" s="143" t="s">
        <v>341</v>
      </c>
      <c r="E65" s="143">
        <v>2019</v>
      </c>
      <c r="F65" s="144">
        <v>4732.13</v>
      </c>
      <c r="G65" s="144">
        <v>5791.33</v>
      </c>
      <c r="H65" s="144">
        <v>0</v>
      </c>
      <c r="I65" s="144">
        <v>0</v>
      </c>
      <c r="J65" s="97"/>
      <c r="K65" s="48"/>
      <c r="R65" s="47" t="str">
        <f t="shared" si="0"/>
        <v>079699</v>
      </c>
      <c r="S65" s="135" t="s">
        <v>107</v>
      </c>
      <c r="T65" s="135" t="s">
        <v>108</v>
      </c>
      <c r="U65" s="135" t="s">
        <v>986</v>
      </c>
      <c r="V65" s="135" t="s">
        <v>987</v>
      </c>
      <c r="W65" s="136">
        <v>2019</v>
      </c>
      <c r="X65" s="136">
        <v>0</v>
      </c>
      <c r="Y65" s="135" t="s">
        <v>878</v>
      </c>
      <c r="Z65" s="136">
        <v>0</v>
      </c>
      <c r="AA65" s="47">
        <f t="shared" si="1"/>
        <v>0</v>
      </c>
      <c r="AB65" s="47">
        <f t="shared" si="2"/>
        <v>0</v>
      </c>
      <c r="AD65" s="135" t="s">
        <v>178</v>
      </c>
      <c r="AE65" s="135" t="s">
        <v>179</v>
      </c>
      <c r="AF65" s="136">
        <v>2019</v>
      </c>
      <c r="AG65" s="135" t="s">
        <v>164</v>
      </c>
      <c r="AH65" s="135" t="s">
        <v>1007</v>
      </c>
      <c r="AI65" s="135" t="s">
        <v>1008</v>
      </c>
      <c r="AJ65" s="136">
        <v>27076.5</v>
      </c>
    </row>
    <row r="66" spans="1:36" ht="12.75" customHeight="1" x14ac:dyDescent="0.25">
      <c r="A66" s="142" t="s">
        <v>342</v>
      </c>
      <c r="B66" s="142" t="s">
        <v>343</v>
      </c>
      <c r="C66" s="143" t="s">
        <v>904</v>
      </c>
      <c r="D66" s="143" t="s">
        <v>905</v>
      </c>
      <c r="E66" s="143">
        <v>2019</v>
      </c>
      <c r="F66" s="144">
        <v>1177.05</v>
      </c>
      <c r="G66" s="144">
        <v>1183.7</v>
      </c>
      <c r="H66" s="144">
        <v>0</v>
      </c>
      <c r="I66" s="144">
        <v>0</v>
      </c>
      <c r="J66" s="97"/>
      <c r="K66" s="48"/>
      <c r="R66" s="47" t="str">
        <f t="shared" si="0"/>
        <v>080133</v>
      </c>
      <c r="S66" s="135" t="s">
        <v>133</v>
      </c>
      <c r="T66" s="135" t="s">
        <v>134</v>
      </c>
      <c r="U66" s="135" t="s">
        <v>135</v>
      </c>
      <c r="V66" s="135" t="s">
        <v>136</v>
      </c>
      <c r="W66" s="136">
        <v>2019</v>
      </c>
      <c r="X66" s="136">
        <v>210</v>
      </c>
      <c r="Y66" s="135" t="s">
        <v>878</v>
      </c>
      <c r="Z66" s="136">
        <v>302</v>
      </c>
      <c r="AA66" s="47">
        <f t="shared" si="1"/>
        <v>302</v>
      </c>
      <c r="AB66" s="47">
        <f t="shared" si="2"/>
        <v>1</v>
      </c>
      <c r="AD66" s="135" t="s">
        <v>180</v>
      </c>
      <c r="AE66" s="135" t="s">
        <v>181</v>
      </c>
      <c r="AF66" s="136">
        <v>2019</v>
      </c>
      <c r="AG66" s="135" t="s">
        <v>164</v>
      </c>
      <c r="AH66" s="135" t="s">
        <v>1007</v>
      </c>
      <c r="AI66" s="135" t="s">
        <v>1008</v>
      </c>
      <c r="AJ66" s="136">
        <v>27076.5</v>
      </c>
    </row>
    <row r="67" spans="1:36" ht="12.75" customHeight="1" x14ac:dyDescent="0.25">
      <c r="A67" s="142" t="s">
        <v>342</v>
      </c>
      <c r="B67" s="142" t="s">
        <v>343</v>
      </c>
      <c r="C67" s="143" t="s">
        <v>344</v>
      </c>
      <c r="D67" s="143" t="s">
        <v>345</v>
      </c>
      <c r="E67" s="143">
        <v>2019</v>
      </c>
      <c r="F67" s="144">
        <v>12891.42</v>
      </c>
      <c r="G67" s="144">
        <v>12604.12</v>
      </c>
      <c r="H67" s="144">
        <v>0</v>
      </c>
      <c r="I67" s="144">
        <v>0</v>
      </c>
      <c r="J67" s="97"/>
      <c r="K67" s="48"/>
      <c r="R67" s="47" t="str">
        <f t="shared" si="0"/>
        <v>080134</v>
      </c>
      <c r="S67" s="135" t="s">
        <v>133</v>
      </c>
      <c r="T67" s="135" t="s">
        <v>134</v>
      </c>
      <c r="U67" s="135" t="s">
        <v>137</v>
      </c>
      <c r="V67" s="135" t="s">
        <v>138</v>
      </c>
      <c r="W67" s="136">
        <v>2019</v>
      </c>
      <c r="X67" s="136">
        <v>98</v>
      </c>
      <c r="Y67" s="135" t="s">
        <v>938</v>
      </c>
      <c r="Z67" s="136">
        <v>71599</v>
      </c>
      <c r="AA67" s="47">
        <f t="shared" si="1"/>
        <v>71599</v>
      </c>
      <c r="AB67" s="47">
        <f t="shared" si="2"/>
        <v>1</v>
      </c>
      <c r="AD67" s="135" t="s">
        <v>186</v>
      </c>
      <c r="AE67" s="135" t="s">
        <v>187</v>
      </c>
      <c r="AF67" s="136">
        <v>2019</v>
      </c>
      <c r="AG67" s="135" t="s">
        <v>164</v>
      </c>
      <c r="AH67" s="135" t="s">
        <v>1007</v>
      </c>
      <c r="AI67" s="135" t="s">
        <v>1008</v>
      </c>
      <c r="AJ67" s="136">
        <v>43604.43</v>
      </c>
    </row>
    <row r="68" spans="1:36" ht="12.75" customHeight="1" x14ac:dyDescent="0.25">
      <c r="A68" s="142" t="s">
        <v>342</v>
      </c>
      <c r="B68" s="142" t="s">
        <v>343</v>
      </c>
      <c r="C68" s="143" t="s">
        <v>346</v>
      </c>
      <c r="D68" s="143" t="s">
        <v>347</v>
      </c>
      <c r="E68" s="143">
        <v>2019</v>
      </c>
      <c r="F68" s="144">
        <v>12891.42</v>
      </c>
      <c r="G68" s="144">
        <v>12604.12</v>
      </c>
      <c r="H68" s="144">
        <v>0</v>
      </c>
      <c r="I68" s="144">
        <v>0</v>
      </c>
      <c r="J68" s="97"/>
      <c r="K68" s="48"/>
      <c r="R68" s="47" t="str">
        <f t="shared" ref="R68:R131" si="3">S68&amp;U68</f>
        <v>080138</v>
      </c>
      <c r="S68" s="135" t="s">
        <v>133</v>
      </c>
      <c r="T68" s="135" t="s">
        <v>134</v>
      </c>
      <c r="U68" s="135" t="s">
        <v>139</v>
      </c>
      <c r="V68" s="135" t="s">
        <v>1087</v>
      </c>
      <c r="W68" s="136">
        <v>2019</v>
      </c>
      <c r="X68" s="136">
        <v>189</v>
      </c>
      <c r="Y68" s="135" t="s">
        <v>938</v>
      </c>
      <c r="Z68" s="136">
        <v>33289.85</v>
      </c>
      <c r="AA68" s="47">
        <f t="shared" ref="AA68:AA131" si="4">IF(ISERROR(VLOOKUP(U68,$AD$3:$AJ$382,7,FALSE)),0,(VLOOKUP(U68,$AD$3:$AJ$382,7,FALSE)))</f>
        <v>33289.85</v>
      </c>
      <c r="AB68" s="47">
        <f t="shared" ref="AB68:AB131" si="5">ROUND(IF(ISERROR(Z68/AA68),0,(Z68/AA68)),4)</f>
        <v>1</v>
      </c>
      <c r="AD68" s="135" t="s">
        <v>188</v>
      </c>
      <c r="AE68" s="135" t="s">
        <v>189</v>
      </c>
      <c r="AF68" s="136">
        <v>2019</v>
      </c>
      <c r="AG68" s="135" t="s">
        <v>164</v>
      </c>
      <c r="AH68" s="135" t="s">
        <v>1007</v>
      </c>
      <c r="AI68" s="135" t="s">
        <v>1008</v>
      </c>
      <c r="AJ68" s="136">
        <v>19484.7</v>
      </c>
    </row>
    <row r="69" spans="1:36" ht="12.75" customHeight="1" x14ac:dyDescent="0.25">
      <c r="A69" s="142" t="s">
        <v>342</v>
      </c>
      <c r="B69" s="142" t="s">
        <v>343</v>
      </c>
      <c r="C69" s="143" t="s">
        <v>348</v>
      </c>
      <c r="D69" s="143" t="s">
        <v>349</v>
      </c>
      <c r="E69" s="143">
        <v>2019</v>
      </c>
      <c r="F69" s="144">
        <v>23792.62</v>
      </c>
      <c r="G69" s="144">
        <v>24312.6</v>
      </c>
      <c r="H69" s="144">
        <v>0</v>
      </c>
      <c r="I69" s="144">
        <v>0</v>
      </c>
      <c r="J69" s="97"/>
      <c r="K69" s="48"/>
      <c r="R69" s="47" t="str">
        <f t="shared" si="3"/>
        <v>080146</v>
      </c>
      <c r="S69" s="135" t="s">
        <v>133</v>
      </c>
      <c r="T69" s="135" t="s">
        <v>134</v>
      </c>
      <c r="U69" s="135" t="s">
        <v>140</v>
      </c>
      <c r="V69" s="135" t="s">
        <v>1074</v>
      </c>
      <c r="W69" s="136">
        <v>2019</v>
      </c>
      <c r="X69" s="136">
        <v>98</v>
      </c>
      <c r="Y69" s="135" t="s">
        <v>938</v>
      </c>
      <c r="Z69" s="136">
        <v>18926.82</v>
      </c>
      <c r="AA69" s="47">
        <f t="shared" si="4"/>
        <v>18926.82</v>
      </c>
      <c r="AB69" s="47">
        <f t="shared" si="5"/>
        <v>1</v>
      </c>
      <c r="AD69" s="135" t="s">
        <v>941</v>
      </c>
      <c r="AE69" s="135" t="s">
        <v>942</v>
      </c>
      <c r="AF69" s="136">
        <v>2019</v>
      </c>
      <c r="AG69" s="135" t="s">
        <v>164</v>
      </c>
      <c r="AH69" s="135" t="s">
        <v>1007</v>
      </c>
      <c r="AI69" s="135" t="s">
        <v>1008</v>
      </c>
      <c r="AJ69" s="136">
        <v>48042.720000000001</v>
      </c>
    </row>
    <row r="70" spans="1:36" ht="12.75" customHeight="1" x14ac:dyDescent="0.25">
      <c r="A70" s="142" t="s">
        <v>342</v>
      </c>
      <c r="B70" s="142" t="s">
        <v>343</v>
      </c>
      <c r="C70" s="143" t="s">
        <v>350</v>
      </c>
      <c r="D70" s="143" t="s">
        <v>351</v>
      </c>
      <c r="E70" s="143">
        <v>2019</v>
      </c>
      <c r="F70" s="144">
        <v>23582.27</v>
      </c>
      <c r="G70" s="144">
        <v>24087.9</v>
      </c>
      <c r="H70" s="144">
        <v>0</v>
      </c>
      <c r="I70" s="144">
        <v>0</v>
      </c>
      <c r="J70" s="97"/>
      <c r="K70" s="48"/>
      <c r="R70" s="47" t="str">
        <f t="shared" si="3"/>
        <v>080154</v>
      </c>
      <c r="S70" s="135" t="s">
        <v>133</v>
      </c>
      <c r="T70" s="135" t="s">
        <v>134</v>
      </c>
      <c r="U70" s="135" t="s">
        <v>141</v>
      </c>
      <c r="V70" s="135" t="s">
        <v>1060</v>
      </c>
      <c r="W70" s="136">
        <v>2019</v>
      </c>
      <c r="X70" s="136">
        <v>73</v>
      </c>
      <c r="Y70" s="135" t="s">
        <v>938</v>
      </c>
      <c r="Z70" s="136">
        <v>26833.95</v>
      </c>
      <c r="AA70" s="47">
        <f t="shared" si="4"/>
        <v>26833.95</v>
      </c>
      <c r="AB70" s="47">
        <f t="shared" si="5"/>
        <v>1</v>
      </c>
      <c r="AD70" s="135" t="s">
        <v>192</v>
      </c>
      <c r="AE70" s="135" t="s">
        <v>193</v>
      </c>
      <c r="AF70" s="136">
        <v>2019</v>
      </c>
      <c r="AG70" s="135" t="s">
        <v>164</v>
      </c>
      <c r="AH70" s="135" t="s">
        <v>1007</v>
      </c>
      <c r="AI70" s="135" t="s">
        <v>1008</v>
      </c>
      <c r="AJ70" s="136">
        <v>48407.56</v>
      </c>
    </row>
    <row r="71" spans="1:36" ht="12.75" customHeight="1" x14ac:dyDescent="0.25">
      <c r="A71" s="142" t="s">
        <v>342</v>
      </c>
      <c r="B71" s="142" t="s">
        <v>343</v>
      </c>
      <c r="C71" s="143" t="s">
        <v>352</v>
      </c>
      <c r="D71" s="143" t="s">
        <v>155</v>
      </c>
      <c r="E71" s="143">
        <v>2019</v>
      </c>
      <c r="F71" s="144">
        <v>4455.97</v>
      </c>
      <c r="G71" s="144">
        <v>4378.63</v>
      </c>
      <c r="H71" s="144">
        <v>0</v>
      </c>
      <c r="I71" s="144">
        <v>0</v>
      </c>
      <c r="J71" s="97"/>
      <c r="K71" s="48"/>
      <c r="R71" s="47" t="str">
        <f t="shared" si="3"/>
        <v>080159</v>
      </c>
      <c r="S71" s="135" t="s">
        <v>133</v>
      </c>
      <c r="T71" s="135" t="s">
        <v>134</v>
      </c>
      <c r="U71" s="135" t="s">
        <v>142</v>
      </c>
      <c r="V71" s="135" t="s">
        <v>143</v>
      </c>
      <c r="W71" s="136">
        <v>2019</v>
      </c>
      <c r="X71" s="136">
        <v>9</v>
      </c>
      <c r="Y71" s="135" t="s">
        <v>878</v>
      </c>
      <c r="Z71" s="136">
        <v>1518.3</v>
      </c>
      <c r="AA71" s="47">
        <f t="shared" si="4"/>
        <v>1518.3</v>
      </c>
      <c r="AB71" s="47">
        <f t="shared" si="5"/>
        <v>1</v>
      </c>
      <c r="AD71" s="135" t="s">
        <v>196</v>
      </c>
      <c r="AE71" s="135" t="s">
        <v>197</v>
      </c>
      <c r="AF71" s="136">
        <v>2019</v>
      </c>
      <c r="AG71" s="135" t="s">
        <v>164</v>
      </c>
      <c r="AH71" s="135" t="s">
        <v>1007</v>
      </c>
      <c r="AI71" s="135" t="s">
        <v>1008</v>
      </c>
      <c r="AJ71" s="136">
        <v>58083.53</v>
      </c>
    </row>
    <row r="72" spans="1:36" ht="12.75" customHeight="1" x14ac:dyDescent="0.25">
      <c r="A72" s="142" t="s">
        <v>342</v>
      </c>
      <c r="B72" s="142" t="s">
        <v>343</v>
      </c>
      <c r="C72" s="143" t="s">
        <v>353</v>
      </c>
      <c r="D72" s="143" t="s">
        <v>354</v>
      </c>
      <c r="E72" s="143">
        <v>2019</v>
      </c>
      <c r="F72" s="144">
        <v>26461.26</v>
      </c>
      <c r="G72" s="144">
        <v>25776.97</v>
      </c>
      <c r="H72" s="144">
        <v>0</v>
      </c>
      <c r="I72" s="144">
        <v>0</v>
      </c>
      <c r="J72" s="97"/>
      <c r="K72" s="48"/>
      <c r="R72" s="47" t="str">
        <f t="shared" si="3"/>
        <v>080161</v>
      </c>
      <c r="S72" s="135" t="s">
        <v>133</v>
      </c>
      <c r="T72" s="135" t="s">
        <v>134</v>
      </c>
      <c r="U72" s="135" t="s">
        <v>885</v>
      </c>
      <c r="V72" s="135" t="s">
        <v>886</v>
      </c>
      <c r="W72" s="136">
        <v>2019</v>
      </c>
      <c r="X72" s="136">
        <v>13</v>
      </c>
      <c r="Y72" s="135" t="s">
        <v>878</v>
      </c>
      <c r="Z72" s="136">
        <v>0</v>
      </c>
      <c r="AA72" s="47">
        <f t="shared" si="4"/>
        <v>0</v>
      </c>
      <c r="AB72" s="47">
        <f t="shared" si="5"/>
        <v>0</v>
      </c>
      <c r="AD72" s="135" t="s">
        <v>198</v>
      </c>
      <c r="AE72" s="135" t="s">
        <v>199</v>
      </c>
      <c r="AF72" s="136">
        <v>2019</v>
      </c>
      <c r="AG72" s="135" t="s">
        <v>164</v>
      </c>
      <c r="AH72" s="135" t="s">
        <v>1007</v>
      </c>
      <c r="AI72" s="135" t="s">
        <v>1008</v>
      </c>
      <c r="AJ72" s="136">
        <v>26984.85</v>
      </c>
    </row>
    <row r="73" spans="1:36" ht="12.75" customHeight="1" x14ac:dyDescent="0.25">
      <c r="A73" s="142" t="s">
        <v>342</v>
      </c>
      <c r="B73" s="142" t="s">
        <v>343</v>
      </c>
      <c r="C73" s="143" t="s">
        <v>932</v>
      </c>
      <c r="D73" s="143" t="s">
        <v>933</v>
      </c>
      <c r="E73" s="143">
        <v>2019</v>
      </c>
      <c r="F73" s="144">
        <v>0</v>
      </c>
      <c r="G73" s="144">
        <v>0</v>
      </c>
      <c r="H73" s="144">
        <v>0</v>
      </c>
      <c r="I73" s="144">
        <v>0</v>
      </c>
      <c r="J73" s="97"/>
      <c r="K73" s="48"/>
      <c r="R73" s="47" t="str">
        <f t="shared" si="3"/>
        <v>080171</v>
      </c>
      <c r="S73" s="135" t="s">
        <v>133</v>
      </c>
      <c r="T73" s="135" t="s">
        <v>134</v>
      </c>
      <c r="U73" s="135" t="s">
        <v>144</v>
      </c>
      <c r="V73" s="135" t="s">
        <v>145</v>
      </c>
      <c r="W73" s="136">
        <v>2019</v>
      </c>
      <c r="X73" s="136">
        <v>11</v>
      </c>
      <c r="Y73" s="135" t="s">
        <v>878</v>
      </c>
      <c r="Z73" s="136">
        <v>469.44</v>
      </c>
      <c r="AA73" s="47">
        <f t="shared" si="4"/>
        <v>469.44</v>
      </c>
      <c r="AB73" s="47">
        <f t="shared" si="5"/>
        <v>1</v>
      </c>
      <c r="AD73" s="135" t="s">
        <v>202</v>
      </c>
      <c r="AE73" s="135" t="s">
        <v>203</v>
      </c>
      <c r="AF73" s="136">
        <v>2019</v>
      </c>
      <c r="AG73" s="135" t="s">
        <v>164</v>
      </c>
      <c r="AH73" s="135" t="s">
        <v>1007</v>
      </c>
      <c r="AI73" s="135" t="s">
        <v>1008</v>
      </c>
      <c r="AJ73" s="136">
        <v>21377.69</v>
      </c>
    </row>
    <row r="74" spans="1:36" ht="12.75" customHeight="1" x14ac:dyDescent="0.25">
      <c r="A74" s="142" t="s">
        <v>342</v>
      </c>
      <c r="B74" s="142" t="s">
        <v>343</v>
      </c>
      <c r="C74" s="143" t="s">
        <v>355</v>
      </c>
      <c r="D74" s="143" t="s">
        <v>356</v>
      </c>
      <c r="E74" s="143">
        <v>2019</v>
      </c>
      <c r="F74" s="144">
        <v>6615.31</v>
      </c>
      <c r="G74" s="144">
        <v>6444.24</v>
      </c>
      <c r="H74" s="144">
        <v>0</v>
      </c>
      <c r="I74" s="144">
        <v>0</v>
      </c>
      <c r="J74" s="97"/>
      <c r="K74" s="48"/>
      <c r="R74" s="47" t="str">
        <f t="shared" si="3"/>
        <v>081207</v>
      </c>
      <c r="S74" s="135" t="s">
        <v>133</v>
      </c>
      <c r="T74" s="135" t="s">
        <v>134</v>
      </c>
      <c r="U74" s="135" t="s">
        <v>353</v>
      </c>
      <c r="V74" s="135" t="s">
        <v>354</v>
      </c>
      <c r="W74" s="136">
        <v>2019</v>
      </c>
      <c r="X74" s="136">
        <v>90</v>
      </c>
      <c r="Y74" s="135" t="s">
        <v>878</v>
      </c>
      <c r="Z74" s="136">
        <v>12618.88</v>
      </c>
      <c r="AA74" s="47">
        <f t="shared" si="4"/>
        <v>62393.36</v>
      </c>
      <c r="AB74" s="47">
        <f t="shared" si="5"/>
        <v>0.20219999999999999</v>
      </c>
      <c r="AD74" s="135" t="s">
        <v>204</v>
      </c>
      <c r="AE74" s="135" t="s">
        <v>205</v>
      </c>
      <c r="AF74" s="136">
        <v>2019</v>
      </c>
      <c r="AG74" s="135" t="s">
        <v>164</v>
      </c>
      <c r="AH74" s="135" t="s">
        <v>1007</v>
      </c>
      <c r="AI74" s="135" t="s">
        <v>1008</v>
      </c>
      <c r="AJ74" s="136">
        <v>21283.46</v>
      </c>
    </row>
    <row r="75" spans="1:36" ht="12.75" customHeight="1" x14ac:dyDescent="0.25">
      <c r="A75" s="142" t="s">
        <v>342</v>
      </c>
      <c r="B75" s="142" t="s">
        <v>343</v>
      </c>
      <c r="C75" s="143" t="s">
        <v>357</v>
      </c>
      <c r="D75" s="143" t="s">
        <v>358</v>
      </c>
      <c r="E75" s="143">
        <v>2019</v>
      </c>
      <c r="F75" s="144">
        <v>11424.02</v>
      </c>
      <c r="G75" s="144">
        <v>10408.129999999999</v>
      </c>
      <c r="H75" s="144">
        <v>0</v>
      </c>
      <c r="I75" s="144">
        <v>-1391.06</v>
      </c>
      <c r="J75" s="97"/>
      <c r="K75" s="48"/>
      <c r="R75" s="47" t="str">
        <f t="shared" si="3"/>
        <v>089871</v>
      </c>
      <c r="S75" s="135" t="s">
        <v>133</v>
      </c>
      <c r="T75" s="135" t="s">
        <v>134</v>
      </c>
      <c r="U75" s="135" t="s">
        <v>1085</v>
      </c>
      <c r="V75" s="135" t="s">
        <v>1086</v>
      </c>
      <c r="W75" s="136">
        <v>2019</v>
      </c>
      <c r="X75" s="136">
        <v>0</v>
      </c>
      <c r="Y75" s="135" t="s">
        <v>878</v>
      </c>
      <c r="Z75" s="136">
        <v>0</v>
      </c>
      <c r="AA75" s="47">
        <f t="shared" si="4"/>
        <v>0</v>
      </c>
      <c r="AB75" s="47">
        <f t="shared" si="5"/>
        <v>0</v>
      </c>
      <c r="AD75" s="135" t="s">
        <v>206</v>
      </c>
      <c r="AE75" s="135" t="s">
        <v>207</v>
      </c>
      <c r="AF75" s="136">
        <v>2019</v>
      </c>
      <c r="AG75" s="135" t="s">
        <v>164</v>
      </c>
      <c r="AH75" s="135" t="s">
        <v>1007</v>
      </c>
      <c r="AI75" s="135" t="s">
        <v>1008</v>
      </c>
      <c r="AJ75" s="136">
        <v>6213.58</v>
      </c>
    </row>
    <row r="76" spans="1:36" ht="12.75" customHeight="1" x14ac:dyDescent="0.25">
      <c r="A76" s="142" t="s">
        <v>342</v>
      </c>
      <c r="B76" s="142" t="s">
        <v>343</v>
      </c>
      <c r="C76" s="143" t="s">
        <v>359</v>
      </c>
      <c r="D76" s="143" t="s">
        <v>360</v>
      </c>
      <c r="E76" s="143">
        <v>2019</v>
      </c>
      <c r="F76" s="144">
        <v>9280.23</v>
      </c>
      <c r="G76" s="144">
        <v>8503.3700000000008</v>
      </c>
      <c r="H76" s="144">
        <v>0</v>
      </c>
      <c r="I76" s="144">
        <v>0</v>
      </c>
      <c r="J76" s="97"/>
      <c r="K76" s="48"/>
      <c r="R76" s="47" t="str">
        <f t="shared" si="3"/>
        <v>090172</v>
      </c>
      <c r="S76" s="135" t="s">
        <v>146</v>
      </c>
      <c r="T76" s="135" t="s">
        <v>147</v>
      </c>
      <c r="U76" s="135" t="s">
        <v>148</v>
      </c>
      <c r="V76" s="135" t="s">
        <v>149</v>
      </c>
      <c r="W76" s="136">
        <v>2019</v>
      </c>
      <c r="X76" s="136">
        <v>1056</v>
      </c>
      <c r="Y76" s="135" t="s">
        <v>878</v>
      </c>
      <c r="Z76" s="136">
        <v>16293.75</v>
      </c>
      <c r="AA76" s="47">
        <f t="shared" si="4"/>
        <v>16293.75</v>
      </c>
      <c r="AB76" s="47">
        <f t="shared" si="5"/>
        <v>1</v>
      </c>
      <c r="AD76" s="135" t="s">
        <v>208</v>
      </c>
      <c r="AE76" s="135" t="s">
        <v>209</v>
      </c>
      <c r="AF76" s="136">
        <v>2019</v>
      </c>
      <c r="AG76" s="135" t="s">
        <v>164</v>
      </c>
      <c r="AH76" s="135" t="s">
        <v>1007</v>
      </c>
      <c r="AI76" s="135" t="s">
        <v>1008</v>
      </c>
      <c r="AJ76" s="136">
        <v>6213.58</v>
      </c>
    </row>
    <row r="77" spans="1:36" ht="12.75" customHeight="1" x14ac:dyDescent="0.25">
      <c r="A77" s="142" t="s">
        <v>361</v>
      </c>
      <c r="B77" s="142" t="s">
        <v>362</v>
      </c>
      <c r="C77" s="143" t="s">
        <v>363</v>
      </c>
      <c r="D77" s="143" t="s">
        <v>364</v>
      </c>
      <c r="E77" s="143">
        <v>2019</v>
      </c>
      <c r="F77" s="144">
        <v>13033.35</v>
      </c>
      <c r="G77" s="144">
        <v>12760.8</v>
      </c>
      <c r="H77" s="144">
        <v>0</v>
      </c>
      <c r="I77" s="144">
        <v>0</v>
      </c>
      <c r="J77" s="97"/>
      <c r="K77" s="48"/>
      <c r="R77" s="47" t="str">
        <f t="shared" si="3"/>
        <v>090173</v>
      </c>
      <c r="S77" s="135" t="s">
        <v>146</v>
      </c>
      <c r="T77" s="135" t="s">
        <v>147</v>
      </c>
      <c r="U77" s="135" t="s">
        <v>150</v>
      </c>
      <c r="V77" s="135" t="s">
        <v>151</v>
      </c>
      <c r="W77" s="136">
        <v>2019</v>
      </c>
      <c r="X77" s="136">
        <v>55</v>
      </c>
      <c r="Y77" s="135" t="s">
        <v>878</v>
      </c>
      <c r="Z77" s="136">
        <v>15305.16</v>
      </c>
      <c r="AA77" s="47">
        <f t="shared" si="4"/>
        <v>15305.16</v>
      </c>
      <c r="AB77" s="47">
        <f t="shared" si="5"/>
        <v>1</v>
      </c>
      <c r="AD77" s="135" t="s">
        <v>210</v>
      </c>
      <c r="AE77" s="135" t="s">
        <v>211</v>
      </c>
      <c r="AF77" s="136">
        <v>2019</v>
      </c>
      <c r="AG77" s="135" t="s">
        <v>164</v>
      </c>
      <c r="AH77" s="135" t="s">
        <v>1007</v>
      </c>
      <c r="AI77" s="135" t="s">
        <v>1008</v>
      </c>
      <c r="AJ77" s="136">
        <v>22875.48</v>
      </c>
    </row>
    <row r="78" spans="1:36" ht="12.75" customHeight="1" x14ac:dyDescent="0.25">
      <c r="A78" s="142" t="s">
        <v>361</v>
      </c>
      <c r="B78" s="142" t="s">
        <v>362</v>
      </c>
      <c r="C78" s="143" t="s">
        <v>365</v>
      </c>
      <c r="D78" s="143" t="s">
        <v>366</v>
      </c>
      <c r="E78" s="143">
        <v>2019</v>
      </c>
      <c r="F78" s="144">
        <v>18396.29</v>
      </c>
      <c r="G78" s="144">
        <v>18191.89</v>
      </c>
      <c r="H78" s="144">
        <v>0</v>
      </c>
      <c r="I78" s="144">
        <v>0</v>
      </c>
      <c r="J78" s="97"/>
      <c r="K78" s="48"/>
      <c r="R78" s="47" t="str">
        <f t="shared" si="3"/>
        <v>090177</v>
      </c>
      <c r="S78" s="135" t="s">
        <v>146</v>
      </c>
      <c r="T78" s="135" t="s">
        <v>147</v>
      </c>
      <c r="U78" s="135" t="s">
        <v>152</v>
      </c>
      <c r="V78" s="135" t="s">
        <v>153</v>
      </c>
      <c r="W78" s="136">
        <v>2019</v>
      </c>
      <c r="X78" s="136">
        <v>11</v>
      </c>
      <c r="Y78" s="135" t="s">
        <v>878</v>
      </c>
      <c r="Z78" s="136">
        <v>1300.68</v>
      </c>
      <c r="AA78" s="47">
        <f t="shared" si="4"/>
        <v>1300.68</v>
      </c>
      <c r="AB78" s="47">
        <f t="shared" si="5"/>
        <v>1</v>
      </c>
      <c r="AD78" s="135" t="s">
        <v>212</v>
      </c>
      <c r="AE78" s="135" t="s">
        <v>213</v>
      </c>
      <c r="AF78" s="136">
        <v>2019</v>
      </c>
      <c r="AG78" s="135" t="s">
        <v>164</v>
      </c>
      <c r="AH78" s="135" t="s">
        <v>1007</v>
      </c>
      <c r="AI78" s="135" t="s">
        <v>1008</v>
      </c>
      <c r="AJ78" s="136">
        <v>9788.9</v>
      </c>
    </row>
    <row r="79" spans="1:36" ht="12.75" customHeight="1" x14ac:dyDescent="0.25">
      <c r="A79" s="142" t="s">
        <v>361</v>
      </c>
      <c r="B79" s="142" t="s">
        <v>362</v>
      </c>
      <c r="C79" s="143" t="s">
        <v>367</v>
      </c>
      <c r="D79" s="143" t="s">
        <v>368</v>
      </c>
      <c r="E79" s="143">
        <v>2019</v>
      </c>
      <c r="F79" s="144">
        <v>9905.7000000000007</v>
      </c>
      <c r="G79" s="144">
        <v>9795.6299999999992</v>
      </c>
      <c r="H79" s="144">
        <v>0</v>
      </c>
      <c r="I79" s="144">
        <v>0</v>
      </c>
      <c r="J79" s="97"/>
      <c r="K79" s="48"/>
      <c r="R79" s="47" t="str">
        <f t="shared" si="3"/>
        <v>090179</v>
      </c>
      <c r="S79" s="135" t="s">
        <v>146</v>
      </c>
      <c r="T79" s="135" t="s">
        <v>147</v>
      </c>
      <c r="U79" s="135" t="s">
        <v>154</v>
      </c>
      <c r="V79" s="135" t="s">
        <v>38</v>
      </c>
      <c r="W79" s="136">
        <v>2019</v>
      </c>
      <c r="X79" s="136">
        <v>0</v>
      </c>
      <c r="Y79" s="135" t="s">
        <v>878</v>
      </c>
      <c r="Z79" s="136">
        <v>0</v>
      </c>
      <c r="AA79" s="47">
        <f t="shared" si="4"/>
        <v>607.04999999999995</v>
      </c>
      <c r="AB79" s="47">
        <f t="shared" si="5"/>
        <v>0</v>
      </c>
      <c r="AD79" s="135" t="s">
        <v>214</v>
      </c>
      <c r="AE79" s="135" t="s">
        <v>215</v>
      </c>
      <c r="AF79" s="136">
        <v>2019</v>
      </c>
      <c r="AG79" s="135" t="s">
        <v>164</v>
      </c>
      <c r="AH79" s="135" t="s">
        <v>1007</v>
      </c>
      <c r="AI79" s="135" t="s">
        <v>1008</v>
      </c>
      <c r="AJ79" s="136">
        <v>4088.92</v>
      </c>
    </row>
    <row r="80" spans="1:36" ht="12.75" customHeight="1" x14ac:dyDescent="0.25">
      <c r="A80" s="142" t="s">
        <v>361</v>
      </c>
      <c r="B80" s="142" t="s">
        <v>362</v>
      </c>
      <c r="C80" s="143" t="s">
        <v>906</v>
      </c>
      <c r="D80" s="143" t="s">
        <v>907</v>
      </c>
      <c r="E80" s="143">
        <v>2019</v>
      </c>
      <c r="F80" s="144">
        <v>0</v>
      </c>
      <c r="G80" s="144">
        <v>0</v>
      </c>
      <c r="H80" s="144">
        <v>0</v>
      </c>
      <c r="I80" s="144">
        <v>0</v>
      </c>
      <c r="J80" s="97"/>
      <c r="K80" s="48"/>
      <c r="R80" s="47" t="str">
        <f t="shared" si="3"/>
        <v>090187</v>
      </c>
      <c r="S80" s="135" t="s">
        <v>146</v>
      </c>
      <c r="T80" s="135" t="s">
        <v>147</v>
      </c>
      <c r="U80" s="135" t="s">
        <v>156</v>
      </c>
      <c r="V80" s="135" t="s">
        <v>157</v>
      </c>
      <c r="W80" s="136">
        <v>2019</v>
      </c>
      <c r="X80" s="136">
        <v>62</v>
      </c>
      <c r="Y80" s="135" t="s">
        <v>878</v>
      </c>
      <c r="Z80" s="136">
        <v>14850</v>
      </c>
      <c r="AA80" s="47">
        <f t="shared" si="4"/>
        <v>14850</v>
      </c>
      <c r="AB80" s="47">
        <f t="shared" si="5"/>
        <v>1</v>
      </c>
      <c r="AD80" s="135" t="s">
        <v>216</v>
      </c>
      <c r="AE80" s="135" t="s">
        <v>217</v>
      </c>
      <c r="AF80" s="136">
        <v>2019</v>
      </c>
      <c r="AG80" s="135" t="s">
        <v>164</v>
      </c>
      <c r="AH80" s="135" t="s">
        <v>1007</v>
      </c>
      <c r="AI80" s="135" t="s">
        <v>1008</v>
      </c>
      <c r="AJ80" s="136">
        <v>46500</v>
      </c>
    </row>
    <row r="81" spans="1:36" ht="12.75" customHeight="1" x14ac:dyDescent="0.25">
      <c r="A81" s="142" t="s">
        <v>361</v>
      </c>
      <c r="B81" s="142" t="s">
        <v>362</v>
      </c>
      <c r="C81" s="143" t="s">
        <v>369</v>
      </c>
      <c r="D81" s="143" t="s">
        <v>370</v>
      </c>
      <c r="E81" s="143">
        <v>2019</v>
      </c>
      <c r="F81" s="144">
        <v>8078.4</v>
      </c>
      <c r="G81" s="144">
        <v>8001.26</v>
      </c>
      <c r="H81" s="144">
        <v>0</v>
      </c>
      <c r="I81" s="144">
        <v>0</v>
      </c>
      <c r="J81" s="97"/>
      <c r="K81" s="48"/>
      <c r="R81" s="47" t="str">
        <f t="shared" si="3"/>
        <v>090189</v>
      </c>
      <c r="S81" s="135" t="s">
        <v>146</v>
      </c>
      <c r="T81" s="135" t="s">
        <v>147</v>
      </c>
      <c r="U81" s="135" t="s">
        <v>158</v>
      </c>
      <c r="V81" s="135" t="s">
        <v>159</v>
      </c>
      <c r="W81" s="136">
        <v>2019</v>
      </c>
      <c r="X81" s="136">
        <v>4</v>
      </c>
      <c r="Y81" s="135" t="s">
        <v>878</v>
      </c>
      <c r="Z81" s="136">
        <v>1156.96</v>
      </c>
      <c r="AA81" s="47">
        <f t="shared" si="4"/>
        <v>1156.96</v>
      </c>
      <c r="AB81" s="47">
        <f t="shared" si="5"/>
        <v>1</v>
      </c>
      <c r="AD81" s="135" t="s">
        <v>222</v>
      </c>
      <c r="AE81" s="135" t="s">
        <v>223</v>
      </c>
      <c r="AF81" s="136">
        <v>2019</v>
      </c>
      <c r="AG81" s="135" t="s">
        <v>164</v>
      </c>
      <c r="AH81" s="135" t="s">
        <v>1007</v>
      </c>
      <c r="AI81" s="135" t="s">
        <v>1008</v>
      </c>
      <c r="AJ81" s="136">
        <v>1565.25</v>
      </c>
    </row>
    <row r="82" spans="1:36" ht="12.75" customHeight="1" x14ac:dyDescent="0.25">
      <c r="A82" s="142" t="s">
        <v>361</v>
      </c>
      <c r="B82" s="142" t="s">
        <v>362</v>
      </c>
      <c r="C82" s="143" t="s">
        <v>371</v>
      </c>
      <c r="D82" s="143" t="s">
        <v>372</v>
      </c>
      <c r="E82" s="143">
        <v>2019</v>
      </c>
      <c r="F82" s="144">
        <v>24027.56</v>
      </c>
      <c r="G82" s="144">
        <v>23257.919999999998</v>
      </c>
      <c r="H82" s="144">
        <v>0</v>
      </c>
      <c r="I82" s="144">
        <v>0</v>
      </c>
      <c r="J82" s="97"/>
      <c r="K82" s="48"/>
      <c r="R82" s="47" t="str">
        <f t="shared" si="3"/>
        <v>090192</v>
      </c>
      <c r="S82" s="135" t="s">
        <v>146</v>
      </c>
      <c r="T82" s="135" t="s">
        <v>147</v>
      </c>
      <c r="U82" s="135" t="s">
        <v>160</v>
      </c>
      <c r="V82" s="135" t="s">
        <v>161</v>
      </c>
      <c r="W82" s="136">
        <v>2019</v>
      </c>
      <c r="X82" s="136">
        <v>552</v>
      </c>
      <c r="Y82" s="135" t="s">
        <v>938</v>
      </c>
      <c r="Z82" s="136">
        <v>32230.55</v>
      </c>
      <c r="AA82" s="47">
        <f t="shared" si="4"/>
        <v>32230.55</v>
      </c>
      <c r="AB82" s="47">
        <f t="shared" si="5"/>
        <v>1</v>
      </c>
      <c r="AD82" s="135" t="s">
        <v>226</v>
      </c>
      <c r="AE82" s="135" t="s">
        <v>227</v>
      </c>
      <c r="AF82" s="136">
        <v>2019</v>
      </c>
      <c r="AG82" s="135" t="s">
        <v>164</v>
      </c>
      <c r="AH82" s="135" t="s">
        <v>1007</v>
      </c>
      <c r="AI82" s="135" t="s">
        <v>1008</v>
      </c>
      <c r="AJ82" s="136">
        <v>142397.75</v>
      </c>
    </row>
    <row r="83" spans="1:36" ht="12.75" customHeight="1" x14ac:dyDescent="0.25">
      <c r="A83" s="142" t="s">
        <v>361</v>
      </c>
      <c r="B83" s="142" t="s">
        <v>362</v>
      </c>
      <c r="C83" s="143" t="s">
        <v>373</v>
      </c>
      <c r="D83" s="143" t="s">
        <v>374</v>
      </c>
      <c r="E83" s="143">
        <v>2019</v>
      </c>
      <c r="F83" s="144">
        <v>4196.87</v>
      </c>
      <c r="G83" s="144">
        <v>4334.2</v>
      </c>
      <c r="H83" s="144">
        <v>0</v>
      </c>
      <c r="I83" s="144">
        <v>0</v>
      </c>
      <c r="J83" s="97"/>
      <c r="K83" s="48"/>
      <c r="R83" s="47" t="str">
        <f t="shared" si="3"/>
        <v>091238</v>
      </c>
      <c r="S83" s="135" t="s">
        <v>146</v>
      </c>
      <c r="T83" s="135" t="s">
        <v>147</v>
      </c>
      <c r="U83" s="135" t="s">
        <v>162</v>
      </c>
      <c r="V83" s="135" t="s">
        <v>163</v>
      </c>
      <c r="W83" s="136">
        <v>2019</v>
      </c>
      <c r="X83" s="136">
        <v>3</v>
      </c>
      <c r="Y83" s="135" t="s">
        <v>878</v>
      </c>
      <c r="Z83" s="136">
        <v>567.33000000000004</v>
      </c>
      <c r="AA83" s="47">
        <f t="shared" si="4"/>
        <v>567.33000000000004</v>
      </c>
      <c r="AB83" s="47">
        <f t="shared" si="5"/>
        <v>1</v>
      </c>
      <c r="AD83" s="135" t="s">
        <v>228</v>
      </c>
      <c r="AE83" s="135" t="s">
        <v>229</v>
      </c>
      <c r="AF83" s="136">
        <v>2019</v>
      </c>
      <c r="AG83" s="135" t="s">
        <v>164</v>
      </c>
      <c r="AH83" s="135" t="s">
        <v>1007</v>
      </c>
      <c r="AI83" s="135" t="s">
        <v>1008</v>
      </c>
      <c r="AJ83" s="136">
        <v>210343.1</v>
      </c>
    </row>
    <row r="84" spans="1:36" ht="12.75" customHeight="1" x14ac:dyDescent="0.25">
      <c r="A84" s="142" t="s">
        <v>361</v>
      </c>
      <c r="B84" s="142" t="s">
        <v>362</v>
      </c>
      <c r="C84" s="143" t="s">
        <v>375</v>
      </c>
      <c r="D84" s="143" t="s">
        <v>376</v>
      </c>
      <c r="E84" s="143">
        <v>2019</v>
      </c>
      <c r="F84" s="144">
        <v>5751</v>
      </c>
      <c r="G84" s="144">
        <v>5623.2</v>
      </c>
      <c r="H84" s="144">
        <v>0</v>
      </c>
      <c r="I84" s="144">
        <v>0</v>
      </c>
      <c r="J84" s="97"/>
      <c r="K84" s="48"/>
      <c r="R84" s="47" t="str">
        <f t="shared" si="3"/>
        <v>099692</v>
      </c>
      <c r="S84" s="135" t="s">
        <v>146</v>
      </c>
      <c r="T84" s="135" t="s">
        <v>147</v>
      </c>
      <c r="U84" s="135" t="s">
        <v>979</v>
      </c>
      <c r="V84" s="135" t="s">
        <v>980</v>
      </c>
      <c r="W84" s="136">
        <v>2019</v>
      </c>
      <c r="X84" s="136">
        <v>0</v>
      </c>
      <c r="Y84" s="135" t="s">
        <v>878</v>
      </c>
      <c r="Z84" s="136">
        <v>0</v>
      </c>
      <c r="AA84" s="47">
        <f t="shared" si="4"/>
        <v>0</v>
      </c>
      <c r="AB84" s="47">
        <f t="shared" si="5"/>
        <v>0</v>
      </c>
      <c r="AD84" s="135" t="s">
        <v>230</v>
      </c>
      <c r="AE84" s="135" t="s">
        <v>231</v>
      </c>
      <c r="AF84" s="136">
        <v>2019</v>
      </c>
      <c r="AG84" s="135" t="s">
        <v>164</v>
      </c>
      <c r="AH84" s="135" t="s">
        <v>1007</v>
      </c>
      <c r="AI84" s="135" t="s">
        <v>1008</v>
      </c>
      <c r="AJ84" s="136">
        <v>117883.59</v>
      </c>
    </row>
    <row r="85" spans="1:36" ht="12.75" customHeight="1" x14ac:dyDescent="0.25">
      <c r="A85" s="142" t="s">
        <v>377</v>
      </c>
      <c r="B85" s="142" t="s">
        <v>378</v>
      </c>
      <c r="C85" s="143" t="s">
        <v>379</v>
      </c>
      <c r="D85" s="143" t="s">
        <v>380</v>
      </c>
      <c r="E85" s="143">
        <v>2019</v>
      </c>
      <c r="F85" s="144">
        <v>21485.15</v>
      </c>
      <c r="G85" s="144">
        <v>21971.46</v>
      </c>
      <c r="H85" s="144">
        <v>0</v>
      </c>
      <c r="I85" s="144">
        <v>0</v>
      </c>
      <c r="J85" s="97"/>
      <c r="K85" s="48"/>
      <c r="R85" s="47" t="str">
        <f t="shared" si="3"/>
        <v>100194</v>
      </c>
      <c r="S85" s="135" t="s">
        <v>164</v>
      </c>
      <c r="T85" s="135" t="s">
        <v>165</v>
      </c>
      <c r="U85" s="135" t="s">
        <v>166</v>
      </c>
      <c r="V85" s="135" t="s">
        <v>167</v>
      </c>
      <c r="W85" s="136">
        <v>2019</v>
      </c>
      <c r="X85" s="136">
        <v>293</v>
      </c>
      <c r="Y85" s="135" t="s">
        <v>938</v>
      </c>
      <c r="Z85" s="136">
        <v>83655.360000000001</v>
      </c>
      <c r="AA85" s="47">
        <f t="shared" si="4"/>
        <v>83655.360000000001</v>
      </c>
      <c r="AB85" s="47">
        <f t="shared" si="5"/>
        <v>1</v>
      </c>
      <c r="AD85" s="135" t="s">
        <v>232</v>
      </c>
      <c r="AE85" s="135" t="s">
        <v>233</v>
      </c>
      <c r="AF85" s="136">
        <v>2019</v>
      </c>
      <c r="AG85" s="135" t="s">
        <v>164</v>
      </c>
      <c r="AH85" s="135" t="s">
        <v>1007</v>
      </c>
      <c r="AI85" s="135" t="s">
        <v>1008</v>
      </c>
      <c r="AJ85" s="136">
        <v>49343</v>
      </c>
    </row>
    <row r="86" spans="1:36" ht="12.75" customHeight="1" x14ac:dyDescent="0.25">
      <c r="A86" s="142" t="s">
        <v>377</v>
      </c>
      <c r="B86" s="142" t="s">
        <v>378</v>
      </c>
      <c r="C86" s="143" t="s">
        <v>381</v>
      </c>
      <c r="D86" s="143" t="s">
        <v>382</v>
      </c>
      <c r="E86" s="143">
        <v>2019</v>
      </c>
      <c r="F86" s="144">
        <v>19202.849999999999</v>
      </c>
      <c r="G86" s="144">
        <v>19643.849999999999</v>
      </c>
      <c r="H86" s="144">
        <v>0</v>
      </c>
      <c r="I86" s="144">
        <v>0</v>
      </c>
      <c r="J86" s="97"/>
      <c r="K86" s="48"/>
      <c r="R86" s="47" t="str">
        <f t="shared" si="3"/>
        <v>110206</v>
      </c>
      <c r="S86" s="135" t="s">
        <v>168</v>
      </c>
      <c r="T86" s="135" t="s">
        <v>169</v>
      </c>
      <c r="U86" s="135" t="s">
        <v>170</v>
      </c>
      <c r="V86" s="135" t="s">
        <v>171</v>
      </c>
      <c r="W86" s="136">
        <v>2019</v>
      </c>
      <c r="X86" s="136">
        <v>883</v>
      </c>
      <c r="Y86" s="135" t="s">
        <v>878</v>
      </c>
      <c r="Z86" s="136">
        <v>45650</v>
      </c>
      <c r="AA86" s="47">
        <f t="shared" si="4"/>
        <v>45650</v>
      </c>
      <c r="AB86" s="47">
        <f t="shared" si="5"/>
        <v>1</v>
      </c>
      <c r="AD86" s="135" t="s">
        <v>234</v>
      </c>
      <c r="AE86" s="135" t="s">
        <v>235</v>
      </c>
      <c r="AF86" s="136">
        <v>2019</v>
      </c>
      <c r="AG86" s="135" t="s">
        <v>164</v>
      </c>
      <c r="AH86" s="135" t="s">
        <v>1007</v>
      </c>
      <c r="AI86" s="135" t="s">
        <v>1008</v>
      </c>
      <c r="AJ86" s="136">
        <v>6776.75</v>
      </c>
    </row>
    <row r="87" spans="1:36" ht="12.75" customHeight="1" x14ac:dyDescent="0.25">
      <c r="A87" s="142" t="s">
        <v>377</v>
      </c>
      <c r="B87" s="142" t="s">
        <v>378</v>
      </c>
      <c r="C87" s="143" t="s">
        <v>383</v>
      </c>
      <c r="D87" s="143" t="s">
        <v>384</v>
      </c>
      <c r="E87" s="143">
        <v>2019</v>
      </c>
      <c r="F87" s="144">
        <v>5581.08</v>
      </c>
      <c r="G87" s="144">
        <v>5655.63</v>
      </c>
      <c r="H87" s="144">
        <v>0</v>
      </c>
      <c r="I87" s="144">
        <v>-1220.8499999999999</v>
      </c>
      <c r="J87" s="97"/>
      <c r="K87" s="48"/>
      <c r="R87" s="47" t="str">
        <f t="shared" si="3"/>
        <v>110207</v>
      </c>
      <c r="S87" s="135" t="s">
        <v>168</v>
      </c>
      <c r="T87" s="135" t="s">
        <v>169</v>
      </c>
      <c r="U87" s="135" t="s">
        <v>172</v>
      </c>
      <c r="V87" s="135" t="s">
        <v>173</v>
      </c>
      <c r="W87" s="136">
        <v>2019</v>
      </c>
      <c r="X87" s="136">
        <v>387</v>
      </c>
      <c r="Y87" s="135" t="s">
        <v>938</v>
      </c>
      <c r="Z87" s="136">
        <v>17050</v>
      </c>
      <c r="AA87" s="47">
        <f t="shared" si="4"/>
        <v>17050</v>
      </c>
      <c r="AB87" s="47">
        <f t="shared" si="5"/>
        <v>1</v>
      </c>
      <c r="AD87" s="135" t="s">
        <v>236</v>
      </c>
      <c r="AE87" s="135" t="s">
        <v>237</v>
      </c>
      <c r="AF87" s="136">
        <v>2019</v>
      </c>
      <c r="AG87" s="135" t="s">
        <v>164</v>
      </c>
      <c r="AH87" s="135" t="s">
        <v>1007</v>
      </c>
      <c r="AI87" s="135" t="s">
        <v>1008</v>
      </c>
      <c r="AJ87" s="136">
        <v>20665.830000000002</v>
      </c>
    </row>
    <row r="88" spans="1:36" ht="12.75" customHeight="1" x14ac:dyDescent="0.25">
      <c r="A88" s="142" t="s">
        <v>377</v>
      </c>
      <c r="B88" s="142" t="s">
        <v>378</v>
      </c>
      <c r="C88" s="143" t="s">
        <v>385</v>
      </c>
      <c r="D88" s="143" t="s">
        <v>386</v>
      </c>
      <c r="E88" s="143">
        <v>2019</v>
      </c>
      <c r="F88" s="144">
        <v>5830.23</v>
      </c>
      <c r="G88" s="144">
        <v>5903.27</v>
      </c>
      <c r="H88" s="144">
        <v>0</v>
      </c>
      <c r="I88" s="144">
        <v>-1717.65</v>
      </c>
      <c r="J88" s="97"/>
      <c r="K88" s="48"/>
      <c r="R88" s="47" t="str">
        <f t="shared" si="3"/>
        <v>110215</v>
      </c>
      <c r="S88" s="135" t="s">
        <v>168</v>
      </c>
      <c r="T88" s="135" t="s">
        <v>169</v>
      </c>
      <c r="U88" s="135" t="s">
        <v>174</v>
      </c>
      <c r="V88" s="135" t="s">
        <v>175</v>
      </c>
      <c r="W88" s="136">
        <v>2019</v>
      </c>
      <c r="X88" s="136">
        <v>2</v>
      </c>
      <c r="Y88" s="135" t="s">
        <v>878</v>
      </c>
      <c r="Z88" s="136">
        <v>0</v>
      </c>
      <c r="AA88" s="47">
        <f t="shared" si="4"/>
        <v>0</v>
      </c>
      <c r="AB88" s="47">
        <f t="shared" si="5"/>
        <v>0</v>
      </c>
      <c r="AD88" s="135" t="s">
        <v>238</v>
      </c>
      <c r="AE88" s="135" t="s">
        <v>239</v>
      </c>
      <c r="AF88" s="136">
        <v>2019</v>
      </c>
      <c r="AG88" s="135" t="s">
        <v>164</v>
      </c>
      <c r="AH88" s="135" t="s">
        <v>1007</v>
      </c>
      <c r="AI88" s="135" t="s">
        <v>1008</v>
      </c>
      <c r="AJ88" s="136">
        <v>8546.67</v>
      </c>
    </row>
    <row r="89" spans="1:36" ht="12.75" customHeight="1" x14ac:dyDescent="0.25">
      <c r="A89" s="142" t="s">
        <v>387</v>
      </c>
      <c r="B89" s="142" t="s">
        <v>388</v>
      </c>
      <c r="C89" s="143" t="s">
        <v>389</v>
      </c>
      <c r="D89" s="143" t="s">
        <v>390</v>
      </c>
      <c r="E89" s="143">
        <v>2019</v>
      </c>
      <c r="F89" s="144">
        <v>9443.6299999999992</v>
      </c>
      <c r="G89" s="144">
        <v>9773.9699999999993</v>
      </c>
      <c r="H89" s="144">
        <v>0</v>
      </c>
      <c r="I89" s="144">
        <v>0</v>
      </c>
      <c r="J89" s="97"/>
      <c r="K89" s="48"/>
      <c r="R89" s="47" t="str">
        <f t="shared" si="3"/>
        <v>110216</v>
      </c>
      <c r="S89" s="135" t="s">
        <v>168</v>
      </c>
      <c r="T89" s="135" t="s">
        <v>169</v>
      </c>
      <c r="U89" s="135" t="s">
        <v>176</v>
      </c>
      <c r="V89" s="135" t="s">
        <v>177</v>
      </c>
      <c r="W89" s="136">
        <v>2019</v>
      </c>
      <c r="X89" s="136">
        <v>15</v>
      </c>
      <c r="Y89" s="135" t="s">
        <v>878</v>
      </c>
      <c r="Z89" s="136">
        <v>4285.05</v>
      </c>
      <c r="AA89" s="47">
        <f t="shared" si="4"/>
        <v>4285.05</v>
      </c>
      <c r="AB89" s="47">
        <f t="shared" si="5"/>
        <v>1</v>
      </c>
      <c r="AD89" s="135" t="s">
        <v>240</v>
      </c>
      <c r="AE89" s="135" t="s">
        <v>241</v>
      </c>
      <c r="AF89" s="136">
        <v>2019</v>
      </c>
      <c r="AG89" s="135" t="s">
        <v>164</v>
      </c>
      <c r="AH89" s="135" t="s">
        <v>1007</v>
      </c>
      <c r="AI89" s="135" t="s">
        <v>1008</v>
      </c>
      <c r="AJ89" s="136">
        <v>1351.35</v>
      </c>
    </row>
    <row r="90" spans="1:36" ht="12.75" customHeight="1" x14ac:dyDescent="0.25">
      <c r="A90" s="142" t="s">
        <v>387</v>
      </c>
      <c r="B90" s="142" t="s">
        <v>388</v>
      </c>
      <c r="C90" s="143" t="s">
        <v>391</v>
      </c>
      <c r="D90" s="143" t="s">
        <v>392</v>
      </c>
      <c r="E90" s="143">
        <v>2019</v>
      </c>
      <c r="F90" s="144">
        <v>4017.02</v>
      </c>
      <c r="G90" s="144">
        <v>4149.1499999999996</v>
      </c>
      <c r="H90" s="144">
        <v>0</v>
      </c>
      <c r="I90" s="144">
        <v>0</v>
      </c>
      <c r="J90" s="97"/>
      <c r="K90" s="48"/>
      <c r="R90" s="47" t="str">
        <f t="shared" si="3"/>
        <v>110227</v>
      </c>
      <c r="S90" s="135" t="s">
        <v>168</v>
      </c>
      <c r="T90" s="135" t="s">
        <v>169</v>
      </c>
      <c r="U90" s="135" t="s">
        <v>178</v>
      </c>
      <c r="V90" s="135" t="s">
        <v>179</v>
      </c>
      <c r="W90" s="136">
        <v>2019</v>
      </c>
      <c r="X90" s="136">
        <v>41</v>
      </c>
      <c r="Y90" s="135" t="s">
        <v>878</v>
      </c>
      <c r="Z90" s="136">
        <v>26431.82</v>
      </c>
      <c r="AA90" s="47">
        <f t="shared" si="4"/>
        <v>27076.5</v>
      </c>
      <c r="AB90" s="47">
        <f t="shared" si="5"/>
        <v>0.97619999999999996</v>
      </c>
      <c r="AD90" s="135" t="s">
        <v>244</v>
      </c>
      <c r="AE90" s="135" t="s">
        <v>245</v>
      </c>
      <c r="AF90" s="136">
        <v>2019</v>
      </c>
      <c r="AG90" s="135" t="s">
        <v>164</v>
      </c>
      <c r="AH90" s="135" t="s">
        <v>1007</v>
      </c>
      <c r="AI90" s="135" t="s">
        <v>1008</v>
      </c>
      <c r="AJ90" s="136">
        <v>70459.09</v>
      </c>
    </row>
    <row r="91" spans="1:36" ht="12.75" customHeight="1" x14ac:dyDescent="0.25">
      <c r="A91" s="142" t="s">
        <v>387</v>
      </c>
      <c r="B91" s="142" t="s">
        <v>388</v>
      </c>
      <c r="C91" s="143" t="s">
        <v>393</v>
      </c>
      <c r="D91" s="143" t="s">
        <v>394</v>
      </c>
      <c r="E91" s="143">
        <v>2019</v>
      </c>
      <c r="F91" s="144">
        <v>35088.54</v>
      </c>
      <c r="G91" s="144">
        <v>35482.81</v>
      </c>
      <c r="H91" s="144">
        <v>0</v>
      </c>
      <c r="I91" s="144">
        <v>0</v>
      </c>
      <c r="J91" s="97"/>
      <c r="K91" s="48"/>
      <c r="R91" s="47" t="str">
        <f t="shared" si="3"/>
        <v>110228</v>
      </c>
      <c r="S91" s="135" t="s">
        <v>168</v>
      </c>
      <c r="T91" s="135" t="s">
        <v>169</v>
      </c>
      <c r="U91" s="135" t="s">
        <v>180</v>
      </c>
      <c r="V91" s="135" t="s">
        <v>181</v>
      </c>
      <c r="W91" s="136">
        <v>2019</v>
      </c>
      <c r="X91" s="136">
        <v>33</v>
      </c>
      <c r="Y91" s="135" t="s">
        <v>938</v>
      </c>
      <c r="Z91" s="136">
        <v>27076.5</v>
      </c>
      <c r="AA91" s="47">
        <f t="shared" si="4"/>
        <v>27076.5</v>
      </c>
      <c r="AB91" s="47">
        <f t="shared" si="5"/>
        <v>1</v>
      </c>
      <c r="AD91" s="135" t="s">
        <v>246</v>
      </c>
      <c r="AE91" s="135" t="s">
        <v>247</v>
      </c>
      <c r="AF91" s="136">
        <v>2019</v>
      </c>
      <c r="AG91" s="135" t="s">
        <v>164</v>
      </c>
      <c r="AH91" s="135" t="s">
        <v>1007</v>
      </c>
      <c r="AI91" s="135" t="s">
        <v>1008</v>
      </c>
      <c r="AJ91" s="136">
        <v>34157.480000000003</v>
      </c>
    </row>
    <row r="92" spans="1:36" ht="12.75" customHeight="1" x14ac:dyDescent="0.25">
      <c r="A92" s="142" t="s">
        <v>387</v>
      </c>
      <c r="B92" s="142" t="s">
        <v>388</v>
      </c>
      <c r="C92" s="143" t="s">
        <v>395</v>
      </c>
      <c r="D92" s="143" t="s">
        <v>396</v>
      </c>
      <c r="E92" s="143">
        <v>2019</v>
      </c>
      <c r="F92" s="144">
        <v>23545.31</v>
      </c>
      <c r="G92" s="144">
        <v>24157.75</v>
      </c>
      <c r="H92" s="144">
        <v>0</v>
      </c>
      <c r="I92" s="144">
        <v>0</v>
      </c>
      <c r="J92" s="97"/>
      <c r="K92" s="48"/>
      <c r="R92" s="47" t="str">
        <f t="shared" si="3"/>
        <v>110747</v>
      </c>
      <c r="S92" s="135" t="s">
        <v>168</v>
      </c>
      <c r="T92" s="135" t="s">
        <v>169</v>
      </c>
      <c r="U92" s="135" t="s">
        <v>624</v>
      </c>
      <c r="V92" s="135" t="s">
        <v>625</v>
      </c>
      <c r="W92" s="136">
        <v>2019</v>
      </c>
      <c r="X92" s="136">
        <v>1</v>
      </c>
      <c r="Y92" s="135" t="s">
        <v>878</v>
      </c>
      <c r="Z92" s="136">
        <v>105.77</v>
      </c>
      <c r="AA92" s="47">
        <f t="shared" si="4"/>
        <v>8250</v>
      </c>
      <c r="AB92" s="47">
        <f t="shared" si="5"/>
        <v>1.2800000000000001E-2</v>
      </c>
      <c r="AD92" s="135" t="s">
        <v>248</v>
      </c>
      <c r="AE92" s="135" t="s">
        <v>249</v>
      </c>
      <c r="AF92" s="136">
        <v>2019</v>
      </c>
      <c r="AG92" s="135" t="s">
        <v>164</v>
      </c>
      <c r="AH92" s="135" t="s">
        <v>1007</v>
      </c>
      <c r="AI92" s="135" t="s">
        <v>1008</v>
      </c>
      <c r="AJ92" s="136">
        <v>30291.42</v>
      </c>
    </row>
    <row r="93" spans="1:36" ht="12.75" customHeight="1" x14ac:dyDescent="0.25">
      <c r="A93" s="142" t="s">
        <v>387</v>
      </c>
      <c r="B93" s="142" t="s">
        <v>388</v>
      </c>
      <c r="C93" s="143" t="s">
        <v>397</v>
      </c>
      <c r="D93" s="143" t="s">
        <v>398</v>
      </c>
      <c r="E93" s="143">
        <v>2019</v>
      </c>
      <c r="F93" s="144">
        <v>33338.800000000003</v>
      </c>
      <c r="G93" s="144">
        <v>32745.74</v>
      </c>
      <c r="H93" s="144">
        <v>0</v>
      </c>
      <c r="I93" s="144">
        <v>-3936.14</v>
      </c>
      <c r="J93" s="97"/>
      <c r="K93" s="48"/>
      <c r="R93" s="47" t="str">
        <f t="shared" si="3"/>
        <v>111193</v>
      </c>
      <c r="S93" s="135" t="s">
        <v>168</v>
      </c>
      <c r="T93" s="135" t="s">
        <v>169</v>
      </c>
      <c r="U93" s="135" t="s">
        <v>182</v>
      </c>
      <c r="V93" s="135" t="s">
        <v>183</v>
      </c>
      <c r="W93" s="136">
        <v>2019</v>
      </c>
      <c r="X93" s="136">
        <v>20</v>
      </c>
      <c r="Y93" s="135" t="s">
        <v>878</v>
      </c>
      <c r="Z93" s="136">
        <v>455.16</v>
      </c>
      <c r="AA93" s="47">
        <f t="shared" si="4"/>
        <v>455.16</v>
      </c>
      <c r="AB93" s="47">
        <f t="shared" si="5"/>
        <v>1</v>
      </c>
      <c r="AD93" s="135" t="s">
        <v>250</v>
      </c>
      <c r="AE93" s="135" t="s">
        <v>251</v>
      </c>
      <c r="AF93" s="136">
        <v>2019</v>
      </c>
      <c r="AG93" s="135" t="s">
        <v>164</v>
      </c>
      <c r="AH93" s="135" t="s">
        <v>1007</v>
      </c>
      <c r="AI93" s="135" t="s">
        <v>1008</v>
      </c>
      <c r="AJ93" s="136">
        <v>79285.36</v>
      </c>
    </row>
    <row r="94" spans="1:36" ht="12.75" customHeight="1" x14ac:dyDescent="0.25">
      <c r="A94" s="142" t="s">
        <v>387</v>
      </c>
      <c r="B94" s="142" t="s">
        <v>388</v>
      </c>
      <c r="C94" s="143" t="s">
        <v>908</v>
      </c>
      <c r="D94" s="143" t="s">
        <v>909</v>
      </c>
      <c r="E94" s="143">
        <v>2019</v>
      </c>
      <c r="F94" s="144">
        <v>0</v>
      </c>
      <c r="G94" s="144">
        <v>0</v>
      </c>
      <c r="H94" s="144">
        <v>0</v>
      </c>
      <c r="I94" s="144">
        <v>0</v>
      </c>
      <c r="J94" s="97"/>
      <c r="K94" s="48"/>
      <c r="R94" s="47" t="str">
        <f t="shared" si="3"/>
        <v>119701</v>
      </c>
      <c r="S94" s="135" t="s">
        <v>168</v>
      </c>
      <c r="T94" s="135" t="s">
        <v>169</v>
      </c>
      <c r="U94" s="135" t="s">
        <v>990</v>
      </c>
      <c r="V94" s="135" t="s">
        <v>991</v>
      </c>
      <c r="W94" s="136">
        <v>2019</v>
      </c>
      <c r="X94" s="136">
        <v>0</v>
      </c>
      <c r="Y94" s="135" t="s">
        <v>878</v>
      </c>
      <c r="Z94" s="136">
        <v>0</v>
      </c>
      <c r="AA94" s="47">
        <f t="shared" si="4"/>
        <v>0</v>
      </c>
      <c r="AB94" s="47">
        <f t="shared" si="5"/>
        <v>0</v>
      </c>
      <c r="AD94" s="135" t="s">
        <v>252</v>
      </c>
      <c r="AE94" s="135" t="s">
        <v>253</v>
      </c>
      <c r="AF94" s="136">
        <v>2019</v>
      </c>
      <c r="AG94" s="135" t="s">
        <v>164</v>
      </c>
      <c r="AH94" s="135" t="s">
        <v>1007</v>
      </c>
      <c r="AI94" s="135" t="s">
        <v>1008</v>
      </c>
      <c r="AJ94" s="136">
        <v>32146.76</v>
      </c>
    </row>
    <row r="95" spans="1:36" ht="12.75" customHeight="1" x14ac:dyDescent="0.25">
      <c r="A95" s="142" t="s">
        <v>387</v>
      </c>
      <c r="B95" s="142" t="s">
        <v>388</v>
      </c>
      <c r="C95" s="143" t="s">
        <v>910</v>
      </c>
      <c r="D95" s="143" t="s">
        <v>911</v>
      </c>
      <c r="E95" s="143">
        <v>2019</v>
      </c>
      <c r="F95" s="144">
        <v>418.46</v>
      </c>
      <c r="G95" s="144">
        <v>625.66</v>
      </c>
      <c r="H95" s="144">
        <v>0</v>
      </c>
      <c r="I95" s="144">
        <v>0</v>
      </c>
      <c r="J95" s="97"/>
      <c r="K95" s="48"/>
      <c r="R95" s="47" t="str">
        <f t="shared" si="3"/>
        <v>120007</v>
      </c>
      <c r="S95" s="135" t="s">
        <v>184</v>
      </c>
      <c r="T95" s="135" t="s">
        <v>185</v>
      </c>
      <c r="U95" s="135" t="s">
        <v>25</v>
      </c>
      <c r="V95" s="135" t="s">
        <v>26</v>
      </c>
      <c r="W95" s="136">
        <v>2019</v>
      </c>
      <c r="X95" s="136">
        <v>2</v>
      </c>
      <c r="Y95" s="135" t="s">
        <v>878</v>
      </c>
      <c r="Z95" s="136">
        <v>187.38</v>
      </c>
      <c r="AA95" s="47">
        <f t="shared" si="4"/>
        <v>843.2</v>
      </c>
      <c r="AB95" s="47">
        <f t="shared" si="5"/>
        <v>0.22220000000000001</v>
      </c>
      <c r="AD95" s="135" t="s">
        <v>256</v>
      </c>
      <c r="AE95" s="135" t="s">
        <v>257</v>
      </c>
      <c r="AF95" s="136">
        <v>2019</v>
      </c>
      <c r="AG95" s="135" t="s">
        <v>164</v>
      </c>
      <c r="AH95" s="135" t="s">
        <v>1007</v>
      </c>
      <c r="AI95" s="135" t="s">
        <v>1008</v>
      </c>
      <c r="AJ95" s="136">
        <v>14909.19</v>
      </c>
    </row>
    <row r="96" spans="1:36" ht="12.75" customHeight="1" x14ac:dyDescent="0.25">
      <c r="A96" s="142" t="s">
        <v>387</v>
      </c>
      <c r="B96" s="142" t="s">
        <v>388</v>
      </c>
      <c r="C96" s="143" t="s">
        <v>399</v>
      </c>
      <c r="D96" s="143" t="s">
        <v>400</v>
      </c>
      <c r="E96" s="143">
        <v>2019</v>
      </c>
      <c r="F96" s="144">
        <v>51183.71</v>
      </c>
      <c r="G96" s="144">
        <v>52619.24</v>
      </c>
      <c r="H96" s="144">
        <v>0</v>
      </c>
      <c r="I96" s="144">
        <v>0</v>
      </c>
      <c r="J96" s="97"/>
      <c r="K96" s="48"/>
      <c r="R96" s="47" t="str">
        <f t="shared" si="3"/>
        <v>120010</v>
      </c>
      <c r="S96" s="135" t="s">
        <v>184</v>
      </c>
      <c r="T96" s="135" t="s">
        <v>185</v>
      </c>
      <c r="U96" s="135" t="s">
        <v>29</v>
      </c>
      <c r="V96" s="135" t="s">
        <v>30</v>
      </c>
      <c r="W96" s="136">
        <v>2019</v>
      </c>
      <c r="X96" s="136">
        <v>0</v>
      </c>
      <c r="Y96" s="135" t="s">
        <v>878</v>
      </c>
      <c r="Z96" s="136">
        <v>0</v>
      </c>
      <c r="AA96" s="47">
        <f t="shared" si="4"/>
        <v>2654.42</v>
      </c>
      <c r="AB96" s="47">
        <f t="shared" si="5"/>
        <v>0</v>
      </c>
      <c r="AD96" s="135" t="s">
        <v>258</v>
      </c>
      <c r="AE96" s="135" t="s">
        <v>259</v>
      </c>
      <c r="AF96" s="136">
        <v>2019</v>
      </c>
      <c r="AG96" s="135" t="s">
        <v>164</v>
      </c>
      <c r="AH96" s="135" t="s">
        <v>1007</v>
      </c>
      <c r="AI96" s="135" t="s">
        <v>1008</v>
      </c>
      <c r="AJ96" s="136">
        <v>14423.9</v>
      </c>
    </row>
    <row r="97" spans="1:36" ht="12.75" customHeight="1" x14ac:dyDescent="0.25">
      <c r="A97" s="142" t="s">
        <v>387</v>
      </c>
      <c r="B97" s="142" t="s">
        <v>388</v>
      </c>
      <c r="C97" s="143" t="s">
        <v>401</v>
      </c>
      <c r="D97" s="143" t="s">
        <v>402</v>
      </c>
      <c r="E97" s="143">
        <v>2019</v>
      </c>
      <c r="F97" s="144">
        <v>17061.25</v>
      </c>
      <c r="G97" s="144">
        <v>17539.75</v>
      </c>
      <c r="H97" s="144">
        <v>0</v>
      </c>
      <c r="I97" s="144">
        <v>0</v>
      </c>
      <c r="J97" s="97"/>
      <c r="K97" s="48"/>
      <c r="R97" s="47" t="str">
        <f t="shared" si="3"/>
        <v>120236</v>
      </c>
      <c r="S97" s="135" t="s">
        <v>184</v>
      </c>
      <c r="T97" s="135" t="s">
        <v>185</v>
      </c>
      <c r="U97" s="135" t="s">
        <v>186</v>
      </c>
      <c r="V97" s="135" t="s">
        <v>187</v>
      </c>
      <c r="W97" s="136">
        <v>2019</v>
      </c>
      <c r="X97" s="136">
        <v>764</v>
      </c>
      <c r="Y97" s="135" t="s">
        <v>878</v>
      </c>
      <c r="Z97" s="136">
        <v>43604.43</v>
      </c>
      <c r="AA97" s="47">
        <f t="shared" si="4"/>
        <v>43604.43</v>
      </c>
      <c r="AB97" s="47">
        <f t="shared" si="5"/>
        <v>1</v>
      </c>
      <c r="AD97" s="135" t="s">
        <v>266</v>
      </c>
      <c r="AE97" s="135" t="s">
        <v>267</v>
      </c>
      <c r="AF97" s="136">
        <v>2019</v>
      </c>
      <c r="AG97" s="135" t="s">
        <v>164</v>
      </c>
      <c r="AH97" s="135" t="s">
        <v>1007</v>
      </c>
      <c r="AI97" s="135" t="s">
        <v>1008</v>
      </c>
      <c r="AJ97" s="136">
        <v>35363.629999999997</v>
      </c>
    </row>
    <row r="98" spans="1:36" ht="12.75" customHeight="1" x14ac:dyDescent="0.25">
      <c r="A98" s="142" t="s">
        <v>387</v>
      </c>
      <c r="B98" s="142" t="s">
        <v>388</v>
      </c>
      <c r="C98" s="143" t="s">
        <v>403</v>
      </c>
      <c r="D98" s="143" t="s">
        <v>404</v>
      </c>
      <c r="E98" s="143">
        <v>2019</v>
      </c>
      <c r="F98" s="144">
        <v>7330.53</v>
      </c>
      <c r="G98" s="144">
        <v>7766.97</v>
      </c>
      <c r="H98" s="144">
        <v>0</v>
      </c>
      <c r="I98" s="144">
        <v>0</v>
      </c>
      <c r="J98" s="97"/>
      <c r="K98" s="48"/>
      <c r="R98" s="47" t="str">
        <f t="shared" si="3"/>
        <v>120237</v>
      </c>
      <c r="S98" s="135" t="s">
        <v>184</v>
      </c>
      <c r="T98" s="135" t="s">
        <v>185</v>
      </c>
      <c r="U98" s="135" t="s">
        <v>188</v>
      </c>
      <c r="V98" s="135" t="s">
        <v>189</v>
      </c>
      <c r="W98" s="136">
        <v>2019</v>
      </c>
      <c r="X98" s="136">
        <v>333</v>
      </c>
      <c r="Y98" s="135" t="s">
        <v>938</v>
      </c>
      <c r="Z98" s="136">
        <v>19484.7</v>
      </c>
      <c r="AA98" s="47">
        <f t="shared" si="4"/>
        <v>19484.7</v>
      </c>
      <c r="AB98" s="47">
        <f t="shared" si="5"/>
        <v>1</v>
      </c>
      <c r="AD98" s="135" t="s">
        <v>268</v>
      </c>
      <c r="AE98" s="135" t="s">
        <v>269</v>
      </c>
      <c r="AF98" s="136">
        <v>2019</v>
      </c>
      <c r="AG98" s="135" t="s">
        <v>164</v>
      </c>
      <c r="AH98" s="135" t="s">
        <v>1007</v>
      </c>
      <c r="AI98" s="135" t="s">
        <v>1008</v>
      </c>
      <c r="AJ98" s="136">
        <v>24574.720000000001</v>
      </c>
    </row>
    <row r="99" spans="1:36" ht="12.75" customHeight="1" x14ac:dyDescent="0.25">
      <c r="A99" s="142" t="s">
        <v>387</v>
      </c>
      <c r="B99" s="142" t="s">
        <v>388</v>
      </c>
      <c r="C99" s="143" t="s">
        <v>405</v>
      </c>
      <c r="D99" s="143" t="s">
        <v>406</v>
      </c>
      <c r="E99" s="143">
        <v>2019</v>
      </c>
      <c r="F99" s="144">
        <v>7330.53</v>
      </c>
      <c r="G99" s="144">
        <v>7766.97</v>
      </c>
      <c r="H99" s="144">
        <v>0</v>
      </c>
      <c r="I99" s="144">
        <v>0</v>
      </c>
      <c r="J99" s="97"/>
      <c r="K99" s="48"/>
      <c r="R99" s="47" t="str">
        <f t="shared" si="3"/>
        <v>120712</v>
      </c>
      <c r="S99" s="135" t="s">
        <v>184</v>
      </c>
      <c r="T99" s="135" t="s">
        <v>185</v>
      </c>
      <c r="U99" s="135" t="s">
        <v>582</v>
      </c>
      <c r="V99" s="135" t="s">
        <v>583</v>
      </c>
      <c r="W99" s="136">
        <v>2019</v>
      </c>
      <c r="X99" s="136">
        <v>8</v>
      </c>
      <c r="Y99" s="135" t="s">
        <v>878</v>
      </c>
      <c r="Z99" s="136">
        <v>1215.8599999999999</v>
      </c>
      <c r="AA99" s="47">
        <f t="shared" si="4"/>
        <v>66416.22</v>
      </c>
      <c r="AB99" s="47">
        <f t="shared" si="5"/>
        <v>1.83E-2</v>
      </c>
      <c r="AD99" s="135" t="s">
        <v>270</v>
      </c>
      <c r="AE99" s="135" t="s">
        <v>271</v>
      </c>
      <c r="AF99" s="136">
        <v>2019</v>
      </c>
      <c r="AG99" s="135" t="s">
        <v>164</v>
      </c>
      <c r="AH99" s="135" t="s">
        <v>1007</v>
      </c>
      <c r="AI99" s="135" t="s">
        <v>1008</v>
      </c>
      <c r="AJ99" s="136">
        <v>301919.93</v>
      </c>
    </row>
    <row r="100" spans="1:36" ht="12.75" customHeight="1" x14ac:dyDescent="0.25">
      <c r="A100" s="142" t="s">
        <v>387</v>
      </c>
      <c r="B100" s="142" t="s">
        <v>388</v>
      </c>
      <c r="C100" s="143" t="s">
        <v>407</v>
      </c>
      <c r="D100" s="143" t="s">
        <v>408</v>
      </c>
      <c r="E100" s="143">
        <v>2019</v>
      </c>
      <c r="F100" s="144">
        <v>860.37</v>
      </c>
      <c r="G100" s="144">
        <v>830.2</v>
      </c>
      <c r="H100" s="144">
        <v>0</v>
      </c>
      <c r="I100" s="144">
        <v>0</v>
      </c>
      <c r="J100" s="97"/>
      <c r="K100" s="48"/>
      <c r="R100" s="47" t="str">
        <f t="shared" si="3"/>
        <v>120713</v>
      </c>
      <c r="S100" s="135" t="s">
        <v>184</v>
      </c>
      <c r="T100" s="135" t="s">
        <v>185</v>
      </c>
      <c r="U100" s="135" t="s">
        <v>584</v>
      </c>
      <c r="V100" s="135" t="s">
        <v>585</v>
      </c>
      <c r="W100" s="136">
        <v>2019</v>
      </c>
      <c r="X100" s="136">
        <v>9</v>
      </c>
      <c r="Y100" s="135" t="s">
        <v>938</v>
      </c>
      <c r="Z100" s="136">
        <v>689.55</v>
      </c>
      <c r="AA100" s="47">
        <f t="shared" si="4"/>
        <v>15400</v>
      </c>
      <c r="AB100" s="47">
        <f t="shared" si="5"/>
        <v>4.48E-2</v>
      </c>
      <c r="AD100" s="135" t="s">
        <v>272</v>
      </c>
      <c r="AE100" s="135" t="s">
        <v>273</v>
      </c>
      <c r="AF100" s="136">
        <v>2019</v>
      </c>
      <c r="AG100" s="135" t="s">
        <v>164</v>
      </c>
      <c r="AH100" s="135" t="s">
        <v>1007</v>
      </c>
      <c r="AI100" s="135" t="s">
        <v>1008</v>
      </c>
      <c r="AJ100" s="136">
        <v>176377.4</v>
      </c>
    </row>
    <row r="101" spans="1:36" ht="12.75" customHeight="1" x14ac:dyDescent="0.25">
      <c r="A101" s="142" t="s">
        <v>409</v>
      </c>
      <c r="B101" s="142" t="s">
        <v>410</v>
      </c>
      <c r="C101" s="143" t="s">
        <v>411</v>
      </c>
      <c r="D101" s="143" t="s">
        <v>412</v>
      </c>
      <c r="E101" s="143">
        <v>2019</v>
      </c>
      <c r="F101" s="144">
        <v>188943.9</v>
      </c>
      <c r="G101" s="144">
        <v>193897.25</v>
      </c>
      <c r="H101" s="144">
        <v>0</v>
      </c>
      <c r="I101" s="144">
        <v>0</v>
      </c>
      <c r="J101" s="97"/>
      <c r="K101" s="48"/>
      <c r="R101" s="47" t="str">
        <f t="shared" si="3"/>
        <v>130244</v>
      </c>
      <c r="S101" s="135" t="s">
        <v>190</v>
      </c>
      <c r="T101" s="135" t="s">
        <v>191</v>
      </c>
      <c r="U101" s="135" t="s">
        <v>941</v>
      </c>
      <c r="V101" s="135" t="s">
        <v>942</v>
      </c>
      <c r="W101" s="136">
        <v>2019</v>
      </c>
      <c r="X101" s="136">
        <v>497</v>
      </c>
      <c r="Y101" s="135" t="s">
        <v>938</v>
      </c>
      <c r="Z101" s="136">
        <v>48042.720000000001</v>
      </c>
      <c r="AA101" s="47">
        <f t="shared" si="4"/>
        <v>48042.720000000001</v>
      </c>
      <c r="AB101" s="47">
        <f t="shared" si="5"/>
        <v>1</v>
      </c>
      <c r="AD101" s="135" t="s">
        <v>274</v>
      </c>
      <c r="AE101" s="135" t="s">
        <v>275</v>
      </c>
      <c r="AF101" s="136">
        <v>2019</v>
      </c>
      <c r="AG101" s="135" t="s">
        <v>164</v>
      </c>
      <c r="AH101" s="135" t="s">
        <v>1007</v>
      </c>
      <c r="AI101" s="135" t="s">
        <v>1008</v>
      </c>
      <c r="AJ101" s="136">
        <v>3012.47</v>
      </c>
    </row>
    <row r="102" spans="1:36" ht="12.75" customHeight="1" x14ac:dyDescent="0.25">
      <c r="A102" s="142" t="s">
        <v>409</v>
      </c>
      <c r="B102" s="142" t="s">
        <v>410</v>
      </c>
      <c r="C102" s="143" t="s">
        <v>413</v>
      </c>
      <c r="D102" s="143" t="s">
        <v>414</v>
      </c>
      <c r="E102" s="143">
        <v>2019</v>
      </c>
      <c r="F102" s="144">
        <v>78256.210000000006</v>
      </c>
      <c r="G102" s="144">
        <v>80004.55</v>
      </c>
      <c r="H102" s="144">
        <v>0</v>
      </c>
      <c r="I102" s="144">
        <v>0</v>
      </c>
      <c r="J102" s="97"/>
      <c r="K102" s="48"/>
      <c r="R102" s="47" t="str">
        <f t="shared" si="3"/>
        <v>130256</v>
      </c>
      <c r="S102" s="135" t="s">
        <v>190</v>
      </c>
      <c r="T102" s="135" t="s">
        <v>191</v>
      </c>
      <c r="U102" s="135" t="s">
        <v>192</v>
      </c>
      <c r="V102" s="135" t="s">
        <v>193</v>
      </c>
      <c r="W102" s="136">
        <v>2019</v>
      </c>
      <c r="X102" s="136">
        <v>85</v>
      </c>
      <c r="Y102" s="135" t="s">
        <v>938</v>
      </c>
      <c r="Z102" s="136">
        <v>48407.56</v>
      </c>
      <c r="AA102" s="47">
        <f t="shared" si="4"/>
        <v>48407.56</v>
      </c>
      <c r="AB102" s="47">
        <f t="shared" si="5"/>
        <v>1</v>
      </c>
      <c r="AD102" s="135" t="s">
        <v>276</v>
      </c>
      <c r="AE102" s="135" t="s">
        <v>277</v>
      </c>
      <c r="AF102" s="136">
        <v>2019</v>
      </c>
      <c r="AG102" s="135" t="s">
        <v>164</v>
      </c>
      <c r="AH102" s="135" t="s">
        <v>1007</v>
      </c>
      <c r="AI102" s="135" t="s">
        <v>1008</v>
      </c>
      <c r="AJ102" s="136">
        <v>1288.8599999999999</v>
      </c>
    </row>
    <row r="103" spans="1:36" ht="12.75" customHeight="1" x14ac:dyDescent="0.25">
      <c r="A103" s="142" t="s">
        <v>409</v>
      </c>
      <c r="B103" s="142" t="s">
        <v>410</v>
      </c>
      <c r="C103" s="143" t="s">
        <v>415</v>
      </c>
      <c r="D103" s="143" t="s">
        <v>416</v>
      </c>
      <c r="E103" s="143">
        <v>2019</v>
      </c>
      <c r="F103" s="144">
        <v>3626.03</v>
      </c>
      <c r="G103" s="144">
        <v>3715.07</v>
      </c>
      <c r="H103" s="144">
        <v>0</v>
      </c>
      <c r="I103" s="144">
        <v>-758.47</v>
      </c>
      <c r="J103" s="97"/>
      <c r="K103" s="48"/>
      <c r="R103" s="47" t="str">
        <f t="shared" si="3"/>
        <v>140258</v>
      </c>
      <c r="S103" s="135" t="s">
        <v>194</v>
      </c>
      <c r="T103" s="135" t="s">
        <v>195</v>
      </c>
      <c r="U103" s="135" t="s">
        <v>196</v>
      </c>
      <c r="V103" s="135" t="s">
        <v>197</v>
      </c>
      <c r="W103" s="136">
        <v>2019</v>
      </c>
      <c r="X103" s="136">
        <v>862</v>
      </c>
      <c r="Y103" s="135" t="s">
        <v>878</v>
      </c>
      <c r="Z103" s="136">
        <v>58083.53</v>
      </c>
      <c r="AA103" s="47">
        <f t="shared" si="4"/>
        <v>58083.53</v>
      </c>
      <c r="AB103" s="47">
        <f t="shared" si="5"/>
        <v>1</v>
      </c>
      <c r="AD103" s="135" t="s">
        <v>278</v>
      </c>
      <c r="AE103" s="135" t="s">
        <v>279</v>
      </c>
      <c r="AF103" s="136">
        <v>2019</v>
      </c>
      <c r="AG103" s="135" t="s">
        <v>164</v>
      </c>
      <c r="AH103" s="135" t="s">
        <v>1007</v>
      </c>
      <c r="AI103" s="135" t="s">
        <v>1008</v>
      </c>
      <c r="AJ103" s="136">
        <v>41395.199999999997</v>
      </c>
    </row>
    <row r="104" spans="1:36" ht="12.75" customHeight="1" x14ac:dyDescent="0.25">
      <c r="A104" s="142" t="s">
        <v>409</v>
      </c>
      <c r="B104" s="142" t="s">
        <v>410</v>
      </c>
      <c r="C104" s="143" t="s">
        <v>419</v>
      </c>
      <c r="D104" s="143" t="s">
        <v>420</v>
      </c>
      <c r="E104" s="143">
        <v>2019</v>
      </c>
      <c r="F104" s="144">
        <v>1387.78</v>
      </c>
      <c r="G104" s="144">
        <v>1341.58</v>
      </c>
      <c r="H104" s="144">
        <v>0</v>
      </c>
      <c r="I104" s="144">
        <v>0</v>
      </c>
      <c r="J104" s="97"/>
      <c r="K104" s="48"/>
      <c r="R104" s="47" t="str">
        <f t="shared" si="3"/>
        <v>140259</v>
      </c>
      <c r="S104" s="135" t="s">
        <v>194</v>
      </c>
      <c r="T104" s="135" t="s">
        <v>195</v>
      </c>
      <c r="U104" s="135" t="s">
        <v>198</v>
      </c>
      <c r="V104" s="135" t="s">
        <v>199</v>
      </c>
      <c r="W104" s="136">
        <v>2019</v>
      </c>
      <c r="X104" s="136">
        <v>366</v>
      </c>
      <c r="Y104" s="135" t="s">
        <v>938</v>
      </c>
      <c r="Z104" s="136">
        <v>26984.85</v>
      </c>
      <c r="AA104" s="47">
        <f t="shared" si="4"/>
        <v>26984.85</v>
      </c>
      <c r="AB104" s="47">
        <f t="shared" si="5"/>
        <v>1</v>
      </c>
      <c r="AD104" s="135" t="s">
        <v>280</v>
      </c>
      <c r="AE104" s="135" t="s">
        <v>281</v>
      </c>
      <c r="AF104" s="136">
        <v>2019</v>
      </c>
      <c r="AG104" s="135" t="s">
        <v>164</v>
      </c>
      <c r="AH104" s="135" t="s">
        <v>1007</v>
      </c>
      <c r="AI104" s="135" t="s">
        <v>1008</v>
      </c>
      <c r="AJ104" s="136">
        <v>16548.830000000002</v>
      </c>
    </row>
    <row r="105" spans="1:36" ht="12.75" customHeight="1" x14ac:dyDescent="0.25">
      <c r="A105" s="142" t="s">
        <v>409</v>
      </c>
      <c r="B105" s="142" t="s">
        <v>410</v>
      </c>
      <c r="C105" s="143" t="s">
        <v>912</v>
      </c>
      <c r="D105" s="143" t="s">
        <v>913</v>
      </c>
      <c r="E105" s="143">
        <v>2019</v>
      </c>
      <c r="F105" s="144">
        <v>0</v>
      </c>
      <c r="G105" s="144">
        <v>0</v>
      </c>
      <c r="H105" s="144">
        <v>0</v>
      </c>
      <c r="I105" s="144">
        <v>0</v>
      </c>
      <c r="J105" s="97"/>
      <c r="K105" s="48"/>
      <c r="R105" s="47" t="str">
        <f t="shared" si="3"/>
        <v>140264</v>
      </c>
      <c r="S105" s="135" t="s">
        <v>194</v>
      </c>
      <c r="T105" s="135" t="s">
        <v>195</v>
      </c>
      <c r="U105" s="135" t="s">
        <v>200</v>
      </c>
      <c r="V105" s="135" t="s">
        <v>201</v>
      </c>
      <c r="W105" s="136">
        <v>2019</v>
      </c>
      <c r="X105" s="136">
        <v>16</v>
      </c>
      <c r="Y105" s="135" t="s">
        <v>878</v>
      </c>
      <c r="Z105" s="136">
        <v>0</v>
      </c>
      <c r="AA105" s="47">
        <f t="shared" si="4"/>
        <v>0</v>
      </c>
      <c r="AB105" s="47">
        <f t="shared" si="5"/>
        <v>0</v>
      </c>
      <c r="AD105" s="135" t="s">
        <v>282</v>
      </c>
      <c r="AE105" s="135" t="s">
        <v>283</v>
      </c>
      <c r="AF105" s="136">
        <v>2019</v>
      </c>
      <c r="AG105" s="135" t="s">
        <v>164</v>
      </c>
      <c r="AH105" s="135" t="s">
        <v>1007</v>
      </c>
      <c r="AI105" s="135" t="s">
        <v>1008</v>
      </c>
      <c r="AJ105" s="136">
        <v>175</v>
      </c>
    </row>
    <row r="106" spans="1:36" ht="12.75" customHeight="1" x14ac:dyDescent="0.25">
      <c r="A106" s="142" t="s">
        <v>409</v>
      </c>
      <c r="B106" s="142" t="s">
        <v>410</v>
      </c>
      <c r="C106" s="143" t="s">
        <v>421</v>
      </c>
      <c r="D106" s="143" t="s">
        <v>422</v>
      </c>
      <c r="E106" s="143">
        <v>2019</v>
      </c>
      <c r="F106" s="144">
        <v>7346.99</v>
      </c>
      <c r="G106" s="144">
        <v>6320.72</v>
      </c>
      <c r="H106" s="144">
        <v>-3094.74</v>
      </c>
      <c r="I106" s="144">
        <v>-6320.72</v>
      </c>
      <c r="J106" s="97"/>
      <c r="K106" s="48"/>
      <c r="R106" s="47" t="str">
        <f t="shared" si="3"/>
        <v>140268</v>
      </c>
      <c r="S106" s="135" t="s">
        <v>194</v>
      </c>
      <c r="T106" s="135" t="s">
        <v>195</v>
      </c>
      <c r="U106" s="135" t="s">
        <v>202</v>
      </c>
      <c r="V106" s="135" t="s">
        <v>203</v>
      </c>
      <c r="W106" s="136">
        <v>2019</v>
      </c>
      <c r="X106" s="136">
        <v>51</v>
      </c>
      <c r="Y106" s="135" t="s">
        <v>878</v>
      </c>
      <c r="Z106" s="136">
        <v>21377.69</v>
      </c>
      <c r="AA106" s="47">
        <f t="shared" si="4"/>
        <v>21377.69</v>
      </c>
      <c r="AB106" s="47">
        <f t="shared" si="5"/>
        <v>1</v>
      </c>
      <c r="AD106" s="135" t="s">
        <v>284</v>
      </c>
      <c r="AE106" s="135" t="s">
        <v>285</v>
      </c>
      <c r="AF106" s="136">
        <v>2019</v>
      </c>
      <c r="AG106" s="135" t="s">
        <v>164</v>
      </c>
      <c r="AH106" s="135" t="s">
        <v>1007</v>
      </c>
      <c r="AI106" s="135" t="s">
        <v>1008</v>
      </c>
      <c r="AJ106" s="136">
        <v>17879.400000000001</v>
      </c>
    </row>
    <row r="107" spans="1:36" ht="12.75" customHeight="1" x14ac:dyDescent="0.25">
      <c r="A107" s="142" t="s">
        <v>409</v>
      </c>
      <c r="B107" s="142" t="s">
        <v>410</v>
      </c>
      <c r="C107" s="143" t="s">
        <v>423</v>
      </c>
      <c r="D107" s="143" t="s">
        <v>424</v>
      </c>
      <c r="E107" s="143">
        <v>2019</v>
      </c>
      <c r="F107" s="144">
        <v>3890.81</v>
      </c>
      <c r="G107" s="144">
        <v>3800.58</v>
      </c>
      <c r="H107" s="144">
        <v>-2194</v>
      </c>
      <c r="I107" s="144">
        <v>-3800.58</v>
      </c>
      <c r="J107" s="97"/>
      <c r="K107" s="48"/>
      <c r="R107" s="47" t="str">
        <f t="shared" si="3"/>
        <v>140269</v>
      </c>
      <c r="S107" s="135" t="s">
        <v>194</v>
      </c>
      <c r="T107" s="135" t="s">
        <v>195</v>
      </c>
      <c r="U107" s="135" t="s">
        <v>204</v>
      </c>
      <c r="V107" s="135" t="s">
        <v>205</v>
      </c>
      <c r="W107" s="136">
        <v>2019</v>
      </c>
      <c r="X107" s="136">
        <v>19</v>
      </c>
      <c r="Y107" s="135" t="s">
        <v>938</v>
      </c>
      <c r="Z107" s="136">
        <v>21283.46</v>
      </c>
      <c r="AA107" s="47">
        <f t="shared" si="4"/>
        <v>21283.46</v>
      </c>
      <c r="AB107" s="47">
        <f t="shared" si="5"/>
        <v>1</v>
      </c>
      <c r="AD107" s="135" t="s">
        <v>286</v>
      </c>
      <c r="AE107" s="135" t="s">
        <v>287</v>
      </c>
      <c r="AF107" s="136">
        <v>2019</v>
      </c>
      <c r="AG107" s="135" t="s">
        <v>164</v>
      </c>
      <c r="AH107" s="135" t="s">
        <v>1007</v>
      </c>
      <c r="AI107" s="135" t="s">
        <v>1008</v>
      </c>
      <c r="AJ107" s="136">
        <v>10755.75</v>
      </c>
    </row>
    <row r="108" spans="1:36" ht="12.75" customHeight="1" x14ac:dyDescent="0.25">
      <c r="A108" s="142" t="s">
        <v>409</v>
      </c>
      <c r="B108" s="142" t="s">
        <v>410</v>
      </c>
      <c r="C108" s="143" t="s">
        <v>425</v>
      </c>
      <c r="D108" s="143" t="s">
        <v>426</v>
      </c>
      <c r="E108" s="143">
        <v>2019</v>
      </c>
      <c r="F108" s="144">
        <v>3837.79</v>
      </c>
      <c r="G108" s="144">
        <v>3591.78</v>
      </c>
      <c r="H108" s="144">
        <v>0</v>
      </c>
      <c r="I108" s="144">
        <v>0</v>
      </c>
      <c r="J108" s="97"/>
      <c r="K108" s="48"/>
      <c r="R108" s="47" t="str">
        <f t="shared" si="3"/>
        <v>140272</v>
      </c>
      <c r="S108" s="135" t="s">
        <v>194</v>
      </c>
      <c r="T108" s="135" t="s">
        <v>195</v>
      </c>
      <c r="U108" s="135" t="s">
        <v>887</v>
      </c>
      <c r="V108" s="135" t="s">
        <v>888</v>
      </c>
      <c r="W108" s="136">
        <v>2019</v>
      </c>
      <c r="X108" s="136">
        <v>10</v>
      </c>
      <c r="Y108" s="135" t="s">
        <v>878</v>
      </c>
      <c r="Z108" s="136">
        <v>0</v>
      </c>
      <c r="AA108" s="47">
        <f t="shared" si="4"/>
        <v>0</v>
      </c>
      <c r="AB108" s="47">
        <f t="shared" si="5"/>
        <v>0</v>
      </c>
      <c r="AD108" s="135" t="s">
        <v>288</v>
      </c>
      <c r="AE108" s="135" t="s">
        <v>289</v>
      </c>
      <c r="AF108" s="136">
        <v>2019</v>
      </c>
      <c r="AG108" s="135" t="s">
        <v>164</v>
      </c>
      <c r="AH108" s="135" t="s">
        <v>1007</v>
      </c>
      <c r="AI108" s="135" t="s">
        <v>1008</v>
      </c>
      <c r="AJ108" s="136">
        <v>2824.3</v>
      </c>
    </row>
    <row r="109" spans="1:36" ht="12.75" customHeight="1" x14ac:dyDescent="0.25">
      <c r="A109" s="142" t="s">
        <v>409</v>
      </c>
      <c r="B109" s="142" t="s">
        <v>410</v>
      </c>
      <c r="C109" s="143" t="s">
        <v>1131</v>
      </c>
      <c r="D109" s="143" t="s">
        <v>1132</v>
      </c>
      <c r="E109" s="143">
        <v>2019</v>
      </c>
      <c r="F109" s="144">
        <v>17873.009999999998</v>
      </c>
      <c r="G109" s="144">
        <v>17969.580000000002</v>
      </c>
      <c r="H109" s="144">
        <v>0</v>
      </c>
      <c r="I109" s="144">
        <v>0</v>
      </c>
      <c r="J109" s="97"/>
      <c r="K109" s="48"/>
      <c r="R109" s="47" t="str">
        <f t="shared" si="3"/>
        <v>140273</v>
      </c>
      <c r="S109" s="135" t="s">
        <v>194</v>
      </c>
      <c r="T109" s="135" t="s">
        <v>195</v>
      </c>
      <c r="U109" s="135" t="s">
        <v>206</v>
      </c>
      <c r="V109" s="135" t="s">
        <v>207</v>
      </c>
      <c r="W109" s="136">
        <v>2019</v>
      </c>
      <c r="X109" s="136">
        <v>60</v>
      </c>
      <c r="Y109" s="135" t="s">
        <v>878</v>
      </c>
      <c r="Z109" s="136">
        <v>6213.58</v>
      </c>
      <c r="AA109" s="47">
        <f t="shared" si="4"/>
        <v>6213.58</v>
      </c>
      <c r="AB109" s="47">
        <f t="shared" si="5"/>
        <v>1</v>
      </c>
      <c r="AD109" s="135" t="s">
        <v>290</v>
      </c>
      <c r="AE109" s="135" t="s">
        <v>291</v>
      </c>
      <c r="AF109" s="136">
        <v>2019</v>
      </c>
      <c r="AG109" s="135" t="s">
        <v>164</v>
      </c>
      <c r="AH109" s="135" t="s">
        <v>1007</v>
      </c>
      <c r="AI109" s="135" t="s">
        <v>1008</v>
      </c>
      <c r="AJ109" s="136">
        <v>4594.59</v>
      </c>
    </row>
    <row r="110" spans="1:36" ht="12.75" customHeight="1" x14ac:dyDescent="0.25">
      <c r="A110" s="142" t="s">
        <v>427</v>
      </c>
      <c r="B110" s="142" t="s">
        <v>428</v>
      </c>
      <c r="C110" s="143" t="s">
        <v>936</v>
      </c>
      <c r="D110" s="143" t="s">
        <v>937</v>
      </c>
      <c r="E110" s="143">
        <v>2019</v>
      </c>
      <c r="F110" s="144">
        <v>0</v>
      </c>
      <c r="G110" s="144">
        <v>0</v>
      </c>
      <c r="H110" s="144">
        <v>0</v>
      </c>
      <c r="I110" s="144">
        <v>0</v>
      </c>
      <c r="J110" s="97"/>
      <c r="K110" s="48"/>
      <c r="R110" s="47" t="str">
        <f t="shared" si="3"/>
        <v>140274</v>
      </c>
      <c r="S110" s="135" t="s">
        <v>194</v>
      </c>
      <c r="T110" s="135" t="s">
        <v>195</v>
      </c>
      <c r="U110" s="135" t="s">
        <v>208</v>
      </c>
      <c r="V110" s="135" t="s">
        <v>209</v>
      </c>
      <c r="W110" s="136">
        <v>2019</v>
      </c>
      <c r="X110" s="136">
        <v>34</v>
      </c>
      <c r="Y110" s="135" t="s">
        <v>938</v>
      </c>
      <c r="Z110" s="136">
        <v>6213.58</v>
      </c>
      <c r="AA110" s="47">
        <f t="shared" si="4"/>
        <v>6213.58</v>
      </c>
      <c r="AB110" s="47">
        <f t="shared" si="5"/>
        <v>1</v>
      </c>
      <c r="AD110" s="135" t="s">
        <v>292</v>
      </c>
      <c r="AE110" s="135" t="s">
        <v>293</v>
      </c>
      <c r="AF110" s="136">
        <v>2019</v>
      </c>
      <c r="AG110" s="135" t="s">
        <v>164</v>
      </c>
      <c r="AH110" s="135" t="s">
        <v>1007</v>
      </c>
      <c r="AI110" s="135" t="s">
        <v>1008</v>
      </c>
      <c r="AJ110" s="136">
        <v>220467.31</v>
      </c>
    </row>
    <row r="111" spans="1:36" ht="12.75" customHeight="1" x14ac:dyDescent="0.25">
      <c r="A111" s="142" t="s">
        <v>427</v>
      </c>
      <c r="B111" s="142" t="s">
        <v>428</v>
      </c>
      <c r="C111" s="143" t="s">
        <v>429</v>
      </c>
      <c r="D111" s="143" t="s">
        <v>430</v>
      </c>
      <c r="E111" s="143">
        <v>2019</v>
      </c>
      <c r="F111" s="144">
        <v>14801.8</v>
      </c>
      <c r="G111" s="144">
        <v>15639.28</v>
      </c>
      <c r="H111" s="144">
        <v>0</v>
      </c>
      <c r="I111" s="144">
        <v>-2826.27</v>
      </c>
      <c r="J111" s="97"/>
      <c r="K111" s="48"/>
      <c r="R111" s="47" t="str">
        <f t="shared" si="3"/>
        <v>140280</v>
      </c>
      <c r="S111" s="135" t="s">
        <v>194</v>
      </c>
      <c r="T111" s="135" t="s">
        <v>195</v>
      </c>
      <c r="U111" s="135" t="s">
        <v>210</v>
      </c>
      <c r="V111" s="135" t="s">
        <v>211</v>
      </c>
      <c r="W111" s="136">
        <v>2019</v>
      </c>
      <c r="X111" s="136">
        <v>41</v>
      </c>
      <c r="Y111" s="135" t="s">
        <v>938</v>
      </c>
      <c r="Z111" s="136">
        <v>22875.48</v>
      </c>
      <c r="AA111" s="47">
        <f t="shared" si="4"/>
        <v>22875.48</v>
      </c>
      <c r="AB111" s="47">
        <f t="shared" si="5"/>
        <v>1</v>
      </c>
      <c r="AD111" s="135" t="s">
        <v>294</v>
      </c>
      <c r="AE111" s="135" t="s">
        <v>295</v>
      </c>
      <c r="AF111" s="136">
        <v>2019</v>
      </c>
      <c r="AG111" s="135" t="s">
        <v>164</v>
      </c>
      <c r="AH111" s="135" t="s">
        <v>1007</v>
      </c>
      <c r="AI111" s="135" t="s">
        <v>1008</v>
      </c>
      <c r="AJ111" s="136">
        <v>51946.05</v>
      </c>
    </row>
    <row r="112" spans="1:36" ht="12.75" customHeight="1" x14ac:dyDescent="0.25">
      <c r="A112" s="142" t="s">
        <v>427</v>
      </c>
      <c r="B112" s="142" t="s">
        <v>428</v>
      </c>
      <c r="C112" s="143" t="s">
        <v>431</v>
      </c>
      <c r="D112" s="143" t="s">
        <v>432</v>
      </c>
      <c r="E112" s="143">
        <v>2019</v>
      </c>
      <c r="F112" s="144">
        <v>13765.37</v>
      </c>
      <c r="G112" s="144">
        <v>13460.12</v>
      </c>
      <c r="H112" s="144">
        <v>0</v>
      </c>
      <c r="I112" s="144">
        <v>-650.17999999999995</v>
      </c>
      <c r="J112" s="97"/>
      <c r="K112" s="48"/>
      <c r="R112" s="47" t="str">
        <f t="shared" si="3"/>
        <v>140281</v>
      </c>
      <c r="S112" s="135" t="s">
        <v>194</v>
      </c>
      <c r="T112" s="135" t="s">
        <v>195</v>
      </c>
      <c r="U112" s="135" t="s">
        <v>212</v>
      </c>
      <c r="V112" s="135" t="s">
        <v>213</v>
      </c>
      <c r="W112" s="136">
        <v>2019</v>
      </c>
      <c r="X112" s="136">
        <v>34</v>
      </c>
      <c r="Y112" s="135" t="s">
        <v>878</v>
      </c>
      <c r="Z112" s="136">
        <v>9788.9</v>
      </c>
      <c r="AA112" s="47">
        <f t="shared" si="4"/>
        <v>9788.9</v>
      </c>
      <c r="AB112" s="47">
        <f t="shared" si="5"/>
        <v>1</v>
      </c>
      <c r="AD112" s="135" t="s">
        <v>298</v>
      </c>
      <c r="AE112" s="135" t="s">
        <v>299</v>
      </c>
      <c r="AF112" s="136">
        <v>2019</v>
      </c>
      <c r="AG112" s="135" t="s">
        <v>164</v>
      </c>
      <c r="AH112" s="135" t="s">
        <v>1007</v>
      </c>
      <c r="AI112" s="135" t="s">
        <v>1008</v>
      </c>
      <c r="AJ112" s="136">
        <v>16933.95</v>
      </c>
    </row>
    <row r="113" spans="1:36" ht="12.75" customHeight="1" x14ac:dyDescent="0.25">
      <c r="A113" s="142" t="s">
        <v>433</v>
      </c>
      <c r="B113" s="142" t="s">
        <v>434</v>
      </c>
      <c r="C113" s="143" t="s">
        <v>435</v>
      </c>
      <c r="D113" s="143" t="s">
        <v>436</v>
      </c>
      <c r="E113" s="143">
        <v>2019</v>
      </c>
      <c r="F113" s="144">
        <v>14843.09</v>
      </c>
      <c r="G113" s="144">
        <v>15758.34</v>
      </c>
      <c r="H113" s="144">
        <v>0</v>
      </c>
      <c r="I113" s="144">
        <v>0</v>
      </c>
      <c r="J113" s="97"/>
      <c r="K113" s="48"/>
      <c r="R113" s="47" t="str">
        <f t="shared" si="3"/>
        <v>140282</v>
      </c>
      <c r="S113" s="135" t="s">
        <v>194</v>
      </c>
      <c r="T113" s="135" t="s">
        <v>195</v>
      </c>
      <c r="U113" s="135" t="s">
        <v>214</v>
      </c>
      <c r="V113" s="135" t="s">
        <v>215</v>
      </c>
      <c r="W113" s="136">
        <v>2019</v>
      </c>
      <c r="X113" s="136">
        <v>27</v>
      </c>
      <c r="Y113" s="135" t="s">
        <v>938</v>
      </c>
      <c r="Z113" s="136">
        <v>4088.92</v>
      </c>
      <c r="AA113" s="47">
        <f t="shared" si="4"/>
        <v>4088.92</v>
      </c>
      <c r="AB113" s="47">
        <f t="shared" si="5"/>
        <v>1</v>
      </c>
      <c r="AD113" s="135" t="s">
        <v>300</v>
      </c>
      <c r="AE113" s="135" t="s">
        <v>301</v>
      </c>
      <c r="AF113" s="136">
        <v>2019</v>
      </c>
      <c r="AG113" s="135" t="s">
        <v>164</v>
      </c>
      <c r="AH113" s="135" t="s">
        <v>1007</v>
      </c>
      <c r="AI113" s="135" t="s">
        <v>1008</v>
      </c>
      <c r="AJ113" s="136">
        <v>17481.02</v>
      </c>
    </row>
    <row r="114" spans="1:36" ht="12.75" customHeight="1" x14ac:dyDescent="0.25">
      <c r="A114" s="142" t="s">
        <v>433</v>
      </c>
      <c r="B114" s="142" t="s">
        <v>434</v>
      </c>
      <c r="C114" s="143" t="s">
        <v>437</v>
      </c>
      <c r="D114" s="143" t="s">
        <v>438</v>
      </c>
      <c r="E114" s="143">
        <v>2019</v>
      </c>
      <c r="F114" s="144">
        <v>10316.27</v>
      </c>
      <c r="G114" s="144">
        <v>10958.81</v>
      </c>
      <c r="H114" s="144">
        <v>0</v>
      </c>
      <c r="I114" s="144">
        <v>0</v>
      </c>
      <c r="J114" s="97"/>
      <c r="K114" s="48"/>
      <c r="R114" s="47" t="str">
        <f t="shared" si="3"/>
        <v>140288</v>
      </c>
      <c r="S114" s="135" t="s">
        <v>194</v>
      </c>
      <c r="T114" s="135" t="s">
        <v>195</v>
      </c>
      <c r="U114" s="135" t="s">
        <v>889</v>
      </c>
      <c r="V114" s="135" t="s">
        <v>890</v>
      </c>
      <c r="W114" s="136">
        <v>2019</v>
      </c>
      <c r="X114" s="136">
        <v>9</v>
      </c>
      <c r="Y114" s="135" t="s">
        <v>878</v>
      </c>
      <c r="Z114" s="136">
        <v>0</v>
      </c>
      <c r="AA114" s="47">
        <f t="shared" si="4"/>
        <v>0</v>
      </c>
      <c r="AB114" s="47">
        <f t="shared" si="5"/>
        <v>0</v>
      </c>
      <c r="AD114" s="135" t="s">
        <v>306</v>
      </c>
      <c r="AE114" s="135" t="s">
        <v>307</v>
      </c>
      <c r="AF114" s="136">
        <v>2019</v>
      </c>
      <c r="AG114" s="135" t="s">
        <v>164</v>
      </c>
      <c r="AH114" s="135" t="s">
        <v>1007</v>
      </c>
      <c r="AI114" s="135" t="s">
        <v>1008</v>
      </c>
      <c r="AJ114" s="136">
        <v>1100</v>
      </c>
    </row>
    <row r="115" spans="1:36" ht="12.75" customHeight="1" x14ac:dyDescent="0.25">
      <c r="A115" s="142" t="s">
        <v>433</v>
      </c>
      <c r="B115" s="142" t="s">
        <v>434</v>
      </c>
      <c r="C115" s="143" t="s">
        <v>439</v>
      </c>
      <c r="D115" s="143" t="s">
        <v>440</v>
      </c>
      <c r="E115" s="143">
        <v>2019</v>
      </c>
      <c r="F115" s="144">
        <v>62666.55</v>
      </c>
      <c r="G115" s="144">
        <v>62562.93</v>
      </c>
      <c r="H115" s="144">
        <v>0</v>
      </c>
      <c r="I115" s="144">
        <v>0</v>
      </c>
      <c r="J115" s="97"/>
      <c r="K115" s="48"/>
      <c r="R115" s="47" t="str">
        <f t="shared" si="3"/>
        <v>140291</v>
      </c>
      <c r="S115" s="135" t="s">
        <v>194</v>
      </c>
      <c r="T115" s="135" t="s">
        <v>195</v>
      </c>
      <c r="U115" s="135" t="s">
        <v>216</v>
      </c>
      <c r="V115" s="135" t="s">
        <v>217</v>
      </c>
      <c r="W115" s="136">
        <v>2019</v>
      </c>
      <c r="X115" s="136">
        <v>111</v>
      </c>
      <c r="Y115" s="135" t="s">
        <v>938</v>
      </c>
      <c r="Z115" s="136">
        <v>46500</v>
      </c>
      <c r="AA115" s="47">
        <f t="shared" si="4"/>
        <v>46500</v>
      </c>
      <c r="AB115" s="47">
        <f t="shared" si="5"/>
        <v>1</v>
      </c>
      <c r="AD115" s="135" t="s">
        <v>308</v>
      </c>
      <c r="AE115" s="135" t="s">
        <v>309</v>
      </c>
      <c r="AF115" s="136">
        <v>2019</v>
      </c>
      <c r="AG115" s="135" t="s">
        <v>164</v>
      </c>
      <c r="AH115" s="135" t="s">
        <v>1007</v>
      </c>
      <c r="AI115" s="135" t="s">
        <v>1008</v>
      </c>
      <c r="AJ115" s="136">
        <v>70523.199999999997</v>
      </c>
    </row>
    <row r="116" spans="1:36" ht="12.75" customHeight="1" x14ac:dyDescent="0.25">
      <c r="A116" s="142" t="s">
        <v>433</v>
      </c>
      <c r="B116" s="142" t="s">
        <v>434</v>
      </c>
      <c r="C116" s="143" t="s">
        <v>441</v>
      </c>
      <c r="D116" s="143" t="s">
        <v>442</v>
      </c>
      <c r="E116" s="143">
        <v>2019</v>
      </c>
      <c r="F116" s="144">
        <v>25635.74</v>
      </c>
      <c r="G116" s="144">
        <v>25635.74</v>
      </c>
      <c r="H116" s="144">
        <v>0</v>
      </c>
      <c r="I116" s="144">
        <v>0</v>
      </c>
      <c r="J116" s="97"/>
      <c r="K116" s="48"/>
      <c r="R116" s="47" t="str">
        <f t="shared" si="3"/>
        <v>140948</v>
      </c>
      <c r="S116" s="135" t="s">
        <v>194</v>
      </c>
      <c r="T116" s="135" t="s">
        <v>195</v>
      </c>
      <c r="U116" s="135" t="s">
        <v>815</v>
      </c>
      <c r="V116" s="135" t="s">
        <v>816</v>
      </c>
      <c r="W116" s="136">
        <v>2019</v>
      </c>
      <c r="X116" s="136">
        <v>4</v>
      </c>
      <c r="Y116" s="135" t="s">
        <v>878</v>
      </c>
      <c r="Z116" s="136">
        <v>1060.1099999999999</v>
      </c>
      <c r="AA116" s="47">
        <f t="shared" si="4"/>
        <v>6890.72</v>
      </c>
      <c r="AB116" s="47">
        <f t="shared" si="5"/>
        <v>0.15379999999999999</v>
      </c>
      <c r="AD116" s="135" t="s">
        <v>310</v>
      </c>
      <c r="AE116" s="135" t="s">
        <v>311</v>
      </c>
      <c r="AF116" s="136">
        <v>2019</v>
      </c>
      <c r="AG116" s="135" t="s">
        <v>164</v>
      </c>
      <c r="AH116" s="135" t="s">
        <v>1007</v>
      </c>
      <c r="AI116" s="135" t="s">
        <v>1008</v>
      </c>
      <c r="AJ116" s="136">
        <v>2090</v>
      </c>
    </row>
    <row r="117" spans="1:36" ht="12.75" customHeight="1" x14ac:dyDescent="0.25">
      <c r="A117" s="142" t="s">
        <v>433</v>
      </c>
      <c r="B117" s="142" t="s">
        <v>434</v>
      </c>
      <c r="C117" s="143" t="s">
        <v>443</v>
      </c>
      <c r="D117" s="143" t="s">
        <v>444</v>
      </c>
      <c r="E117" s="143">
        <v>2019</v>
      </c>
      <c r="F117" s="144">
        <v>12063.88</v>
      </c>
      <c r="G117" s="144">
        <v>12063.88</v>
      </c>
      <c r="H117" s="144">
        <v>0</v>
      </c>
      <c r="I117" s="144">
        <v>0</v>
      </c>
      <c r="J117" s="97"/>
      <c r="K117" s="48"/>
      <c r="R117" s="47" t="str">
        <f t="shared" si="3"/>
        <v>141218</v>
      </c>
      <c r="S117" s="135" t="s">
        <v>194</v>
      </c>
      <c r="T117" s="135" t="s">
        <v>195</v>
      </c>
      <c r="U117" s="135" t="s">
        <v>218</v>
      </c>
      <c r="V117" s="135" t="s">
        <v>219</v>
      </c>
      <c r="W117" s="136">
        <v>2019</v>
      </c>
      <c r="X117" s="136">
        <v>6</v>
      </c>
      <c r="Y117" s="135" t="s">
        <v>878</v>
      </c>
      <c r="Z117" s="136">
        <v>0</v>
      </c>
      <c r="AA117" s="47">
        <f t="shared" si="4"/>
        <v>0</v>
      </c>
      <c r="AB117" s="47">
        <f t="shared" si="5"/>
        <v>0</v>
      </c>
      <c r="AD117" s="135" t="s">
        <v>312</v>
      </c>
      <c r="AE117" s="135" t="s">
        <v>313</v>
      </c>
      <c r="AF117" s="136">
        <v>2019</v>
      </c>
      <c r="AG117" s="135" t="s">
        <v>164</v>
      </c>
      <c r="AH117" s="135" t="s">
        <v>1007</v>
      </c>
      <c r="AI117" s="135" t="s">
        <v>1008</v>
      </c>
      <c r="AJ117" s="136">
        <v>4417.96</v>
      </c>
    </row>
    <row r="118" spans="1:36" ht="12.75" customHeight="1" x14ac:dyDescent="0.25">
      <c r="A118" s="142" t="s">
        <v>433</v>
      </c>
      <c r="B118" s="142" t="s">
        <v>434</v>
      </c>
      <c r="C118" s="143" t="s">
        <v>445</v>
      </c>
      <c r="D118" s="143" t="s">
        <v>446</v>
      </c>
      <c r="E118" s="143">
        <v>2019</v>
      </c>
      <c r="F118" s="144">
        <v>6039</v>
      </c>
      <c r="G118" s="144">
        <v>6039</v>
      </c>
      <c r="H118" s="144">
        <v>0</v>
      </c>
      <c r="I118" s="144">
        <v>0</v>
      </c>
      <c r="J118" s="97"/>
      <c r="K118" s="48"/>
      <c r="R118" s="47" t="str">
        <f t="shared" si="3"/>
        <v>149691</v>
      </c>
      <c r="S118" s="135" t="s">
        <v>194</v>
      </c>
      <c r="T118" s="135" t="s">
        <v>195</v>
      </c>
      <c r="U118" s="135" t="s">
        <v>977</v>
      </c>
      <c r="V118" s="135" t="s">
        <v>978</v>
      </c>
      <c r="W118" s="136">
        <v>2019</v>
      </c>
      <c r="X118" s="136">
        <v>0</v>
      </c>
      <c r="Y118" s="135" t="s">
        <v>878</v>
      </c>
      <c r="Z118" s="136">
        <v>0</v>
      </c>
      <c r="AA118" s="47">
        <f t="shared" si="4"/>
        <v>0</v>
      </c>
      <c r="AB118" s="47">
        <f t="shared" si="5"/>
        <v>0</v>
      </c>
      <c r="AD118" s="135" t="s">
        <v>314</v>
      </c>
      <c r="AE118" s="135" t="s">
        <v>315</v>
      </c>
      <c r="AF118" s="136">
        <v>2019</v>
      </c>
      <c r="AG118" s="135" t="s">
        <v>164</v>
      </c>
      <c r="AH118" s="135" t="s">
        <v>1007</v>
      </c>
      <c r="AI118" s="135" t="s">
        <v>1008</v>
      </c>
      <c r="AJ118" s="136">
        <v>10450</v>
      </c>
    </row>
    <row r="119" spans="1:36" ht="12.75" customHeight="1" x14ac:dyDescent="0.25">
      <c r="A119" s="142" t="s">
        <v>433</v>
      </c>
      <c r="B119" s="142" t="s">
        <v>434</v>
      </c>
      <c r="C119" s="143" t="s">
        <v>447</v>
      </c>
      <c r="D119" s="143" t="s">
        <v>448</v>
      </c>
      <c r="E119" s="143">
        <v>2019</v>
      </c>
      <c r="F119" s="144">
        <v>2850</v>
      </c>
      <c r="G119" s="144">
        <v>2850</v>
      </c>
      <c r="H119" s="144">
        <v>0</v>
      </c>
      <c r="I119" s="144">
        <v>0</v>
      </c>
      <c r="J119" s="97"/>
      <c r="K119" s="48"/>
      <c r="R119" s="47" t="str">
        <f t="shared" si="3"/>
        <v>150000</v>
      </c>
      <c r="S119" s="135" t="s">
        <v>220</v>
      </c>
      <c r="T119" s="135" t="s">
        <v>221</v>
      </c>
      <c r="U119" s="135" t="s">
        <v>975</v>
      </c>
      <c r="V119" s="135" t="s">
        <v>976</v>
      </c>
      <c r="W119" s="136">
        <v>2019</v>
      </c>
      <c r="X119" s="136">
        <v>0</v>
      </c>
      <c r="Y119" s="135" t="s">
        <v>878</v>
      </c>
      <c r="Z119" s="136">
        <v>0</v>
      </c>
      <c r="AA119" s="47">
        <f t="shared" si="4"/>
        <v>0</v>
      </c>
      <c r="AB119" s="47">
        <f t="shared" si="5"/>
        <v>0</v>
      </c>
      <c r="AD119" s="135" t="s">
        <v>316</v>
      </c>
      <c r="AE119" s="135" t="s">
        <v>317</v>
      </c>
      <c r="AF119" s="136">
        <v>2019</v>
      </c>
      <c r="AG119" s="135" t="s">
        <v>164</v>
      </c>
      <c r="AH119" s="135" t="s">
        <v>1007</v>
      </c>
      <c r="AI119" s="135" t="s">
        <v>1008</v>
      </c>
      <c r="AJ119" s="136">
        <v>3025</v>
      </c>
    </row>
    <row r="120" spans="1:36" ht="12.75" customHeight="1" x14ac:dyDescent="0.25">
      <c r="A120" s="142" t="s">
        <v>433</v>
      </c>
      <c r="B120" s="142" t="s">
        <v>434</v>
      </c>
      <c r="C120" s="143" t="s">
        <v>449</v>
      </c>
      <c r="D120" s="143" t="s">
        <v>450</v>
      </c>
      <c r="E120" s="143">
        <v>2019</v>
      </c>
      <c r="F120" s="144">
        <v>435.4</v>
      </c>
      <c r="G120" s="144">
        <v>375.09</v>
      </c>
      <c r="H120" s="144">
        <v>0</v>
      </c>
      <c r="I120" s="144">
        <v>0</v>
      </c>
      <c r="J120" s="97"/>
      <c r="K120" s="48"/>
      <c r="R120" s="47" t="str">
        <f t="shared" si="3"/>
        <v>150307</v>
      </c>
      <c r="S120" s="135" t="s">
        <v>220</v>
      </c>
      <c r="T120" s="135" t="s">
        <v>221</v>
      </c>
      <c r="U120" s="135" t="s">
        <v>891</v>
      </c>
      <c r="V120" s="135" t="s">
        <v>892</v>
      </c>
      <c r="W120" s="136">
        <v>2019</v>
      </c>
      <c r="X120" s="136">
        <v>160</v>
      </c>
      <c r="Y120" s="135" t="s">
        <v>878</v>
      </c>
      <c r="Z120" s="136">
        <v>0</v>
      </c>
      <c r="AA120" s="47">
        <f t="shared" si="4"/>
        <v>0</v>
      </c>
      <c r="AB120" s="47">
        <f t="shared" si="5"/>
        <v>0</v>
      </c>
      <c r="AD120" s="135" t="s">
        <v>320</v>
      </c>
      <c r="AE120" s="135" t="s">
        <v>321</v>
      </c>
      <c r="AF120" s="136">
        <v>2019</v>
      </c>
      <c r="AG120" s="135" t="s">
        <v>164</v>
      </c>
      <c r="AH120" s="135" t="s">
        <v>1007</v>
      </c>
      <c r="AI120" s="135" t="s">
        <v>1008</v>
      </c>
      <c r="AJ120" s="136">
        <v>151800.1</v>
      </c>
    </row>
    <row r="121" spans="1:36" ht="12.75" customHeight="1" x14ac:dyDescent="0.25">
      <c r="A121" s="142" t="s">
        <v>433</v>
      </c>
      <c r="B121" s="142" t="s">
        <v>434</v>
      </c>
      <c r="C121" s="143" t="s">
        <v>451</v>
      </c>
      <c r="D121" s="143" t="s">
        <v>452</v>
      </c>
      <c r="E121" s="143">
        <v>2019</v>
      </c>
      <c r="F121" s="144">
        <v>4035.53</v>
      </c>
      <c r="G121" s="144">
        <v>5188.54</v>
      </c>
      <c r="H121" s="144">
        <v>0</v>
      </c>
      <c r="I121" s="144">
        <v>0</v>
      </c>
      <c r="J121" s="97"/>
      <c r="K121" s="48"/>
      <c r="R121" s="47" t="str">
        <f t="shared" si="3"/>
        <v>150308</v>
      </c>
      <c r="S121" s="135" t="s">
        <v>220</v>
      </c>
      <c r="T121" s="135" t="s">
        <v>221</v>
      </c>
      <c r="U121" s="135" t="s">
        <v>222</v>
      </c>
      <c r="V121" s="135" t="s">
        <v>223</v>
      </c>
      <c r="W121" s="136">
        <v>2019</v>
      </c>
      <c r="X121" s="136">
        <v>184</v>
      </c>
      <c r="Y121" s="135" t="s">
        <v>878</v>
      </c>
      <c r="Z121" s="136">
        <v>1565.25</v>
      </c>
      <c r="AA121" s="47">
        <f t="shared" si="4"/>
        <v>1565.25</v>
      </c>
      <c r="AB121" s="94">
        <f>ROUND(IF(ISERROR(Z121/AA121),0,(Z121/AA121)),4)-0.0001</f>
        <v>0.99990000000000001</v>
      </c>
      <c r="AD121" s="135" t="s">
        <v>322</v>
      </c>
      <c r="AE121" s="135" t="s">
        <v>323</v>
      </c>
      <c r="AF121" s="136">
        <v>2019</v>
      </c>
      <c r="AG121" s="135" t="s">
        <v>164</v>
      </c>
      <c r="AH121" s="135" t="s">
        <v>1007</v>
      </c>
      <c r="AI121" s="135" t="s">
        <v>1008</v>
      </c>
      <c r="AJ121" s="136">
        <v>85085.51</v>
      </c>
    </row>
    <row r="122" spans="1:36" ht="12.75" customHeight="1" x14ac:dyDescent="0.25">
      <c r="A122" s="142" t="s">
        <v>453</v>
      </c>
      <c r="B122" s="142" t="s">
        <v>454</v>
      </c>
      <c r="C122" s="143" t="s">
        <v>455</v>
      </c>
      <c r="D122" s="143" t="s">
        <v>456</v>
      </c>
      <c r="E122" s="143">
        <v>2019</v>
      </c>
      <c r="F122" s="144">
        <v>1442.7</v>
      </c>
      <c r="G122" s="144">
        <v>1220.6199999999999</v>
      </c>
      <c r="H122" s="144">
        <v>0</v>
      </c>
      <c r="I122" s="144">
        <v>0</v>
      </c>
      <c r="J122" s="97"/>
      <c r="K122" s="48"/>
      <c r="R122" s="47" t="str">
        <f t="shared" si="3"/>
        <v>150309</v>
      </c>
      <c r="S122" s="135" t="s">
        <v>220</v>
      </c>
      <c r="T122" s="135" t="s">
        <v>221</v>
      </c>
      <c r="U122" s="135" t="s">
        <v>224</v>
      </c>
      <c r="V122" s="135" t="s">
        <v>225</v>
      </c>
      <c r="W122" s="136">
        <v>2019</v>
      </c>
      <c r="X122" s="136">
        <v>178</v>
      </c>
      <c r="Y122" s="135" t="s">
        <v>878</v>
      </c>
      <c r="Z122" s="136">
        <v>0</v>
      </c>
      <c r="AA122" s="47">
        <f t="shared" si="4"/>
        <v>0</v>
      </c>
      <c r="AB122" s="47">
        <f t="shared" si="5"/>
        <v>0</v>
      </c>
      <c r="AD122" s="135" t="s">
        <v>324</v>
      </c>
      <c r="AE122" s="135" t="s">
        <v>325</v>
      </c>
      <c r="AF122" s="136">
        <v>2019</v>
      </c>
      <c r="AG122" s="135" t="s">
        <v>164</v>
      </c>
      <c r="AH122" s="135" t="s">
        <v>1007</v>
      </c>
      <c r="AI122" s="135" t="s">
        <v>1008</v>
      </c>
      <c r="AJ122" s="136">
        <v>57913.22</v>
      </c>
    </row>
    <row r="123" spans="1:36" ht="12.75" customHeight="1" x14ac:dyDescent="0.25">
      <c r="A123" s="142" t="s">
        <v>453</v>
      </c>
      <c r="B123" s="142" t="s">
        <v>454</v>
      </c>
      <c r="C123" s="143" t="s">
        <v>457</v>
      </c>
      <c r="D123" s="143" t="s">
        <v>458</v>
      </c>
      <c r="E123" s="143">
        <v>2019</v>
      </c>
      <c r="F123" s="144">
        <v>8509.0499999999993</v>
      </c>
      <c r="G123" s="144">
        <v>7886.43</v>
      </c>
      <c r="H123" s="144">
        <v>0</v>
      </c>
      <c r="I123" s="144">
        <v>0</v>
      </c>
      <c r="J123" s="97"/>
      <c r="K123" s="48"/>
      <c r="R123" s="47" t="str">
        <f t="shared" si="3"/>
        <v>150310</v>
      </c>
      <c r="S123" s="135" t="s">
        <v>220</v>
      </c>
      <c r="T123" s="135" t="s">
        <v>221</v>
      </c>
      <c r="U123" s="135" t="s">
        <v>226</v>
      </c>
      <c r="V123" s="135" t="s">
        <v>227</v>
      </c>
      <c r="W123" s="136">
        <v>2019</v>
      </c>
      <c r="X123" s="136">
        <v>3152</v>
      </c>
      <c r="Y123" s="135" t="s">
        <v>878</v>
      </c>
      <c r="Z123" s="136">
        <v>142397.75</v>
      </c>
      <c r="AA123" s="47">
        <f t="shared" si="4"/>
        <v>142397.75</v>
      </c>
      <c r="AB123" s="47">
        <f t="shared" si="5"/>
        <v>1</v>
      </c>
      <c r="AD123" s="135" t="s">
        <v>326</v>
      </c>
      <c r="AE123" s="135" t="s">
        <v>327</v>
      </c>
      <c r="AF123" s="136">
        <v>2019</v>
      </c>
      <c r="AG123" s="135" t="s">
        <v>164</v>
      </c>
      <c r="AH123" s="135" t="s">
        <v>1007</v>
      </c>
      <c r="AI123" s="135" t="s">
        <v>1008</v>
      </c>
      <c r="AJ123" s="136">
        <v>38608.81</v>
      </c>
    </row>
    <row r="124" spans="1:36" ht="12.75" customHeight="1" x14ac:dyDescent="0.25">
      <c r="A124" s="142" t="s">
        <v>453</v>
      </c>
      <c r="B124" s="142" t="s">
        <v>454</v>
      </c>
      <c r="C124" s="143" t="s">
        <v>459</v>
      </c>
      <c r="D124" s="143" t="s">
        <v>460</v>
      </c>
      <c r="E124" s="143">
        <v>2019</v>
      </c>
      <c r="F124" s="144">
        <v>9595.31</v>
      </c>
      <c r="G124" s="144">
        <v>8893.2199999999993</v>
      </c>
      <c r="H124" s="144">
        <v>0</v>
      </c>
      <c r="I124" s="144">
        <v>0</v>
      </c>
      <c r="J124" s="97"/>
      <c r="K124" s="48"/>
      <c r="R124" s="47" t="str">
        <f t="shared" si="3"/>
        <v>150311</v>
      </c>
      <c r="S124" s="135" t="s">
        <v>220</v>
      </c>
      <c r="T124" s="135" t="s">
        <v>221</v>
      </c>
      <c r="U124" s="135" t="s">
        <v>228</v>
      </c>
      <c r="V124" s="135" t="s">
        <v>229</v>
      </c>
      <c r="W124" s="136">
        <v>2019</v>
      </c>
      <c r="X124" s="136">
        <v>2987</v>
      </c>
      <c r="Y124" s="135" t="s">
        <v>938</v>
      </c>
      <c r="Z124" s="136">
        <v>210343.1</v>
      </c>
      <c r="AA124" s="47">
        <f t="shared" si="4"/>
        <v>210343.1</v>
      </c>
      <c r="AB124" s="47">
        <f t="shared" si="5"/>
        <v>1</v>
      </c>
      <c r="AD124" s="135" t="s">
        <v>900</v>
      </c>
      <c r="AE124" s="135" t="s">
        <v>901</v>
      </c>
      <c r="AF124" s="136">
        <v>2019</v>
      </c>
      <c r="AG124" s="135" t="s">
        <v>164</v>
      </c>
      <c r="AH124" s="135" t="s">
        <v>1007</v>
      </c>
      <c r="AI124" s="135" t="s">
        <v>1008</v>
      </c>
      <c r="AJ124" s="136">
        <v>1282.05</v>
      </c>
    </row>
    <row r="125" spans="1:36" ht="12.75" customHeight="1" x14ac:dyDescent="0.25">
      <c r="A125" s="142" t="s">
        <v>453</v>
      </c>
      <c r="B125" s="142" t="s">
        <v>454</v>
      </c>
      <c r="C125" s="143" t="s">
        <v>461</v>
      </c>
      <c r="D125" s="143" t="s">
        <v>462</v>
      </c>
      <c r="E125" s="143">
        <v>2019</v>
      </c>
      <c r="F125" s="144">
        <v>19922.05</v>
      </c>
      <c r="G125" s="144">
        <v>18593.77</v>
      </c>
      <c r="H125" s="144">
        <v>0</v>
      </c>
      <c r="I125" s="144">
        <v>0</v>
      </c>
      <c r="J125" s="97"/>
      <c r="K125" s="48"/>
      <c r="R125" s="47" t="str">
        <f t="shared" si="3"/>
        <v>150312</v>
      </c>
      <c r="S125" s="135" t="s">
        <v>220</v>
      </c>
      <c r="T125" s="135" t="s">
        <v>221</v>
      </c>
      <c r="U125" s="135" t="s">
        <v>230</v>
      </c>
      <c r="V125" s="135" t="s">
        <v>231</v>
      </c>
      <c r="W125" s="136">
        <v>2019</v>
      </c>
      <c r="X125" s="136">
        <v>1509</v>
      </c>
      <c r="Y125" s="135" t="s">
        <v>878</v>
      </c>
      <c r="Z125" s="136">
        <v>117883.59</v>
      </c>
      <c r="AA125" s="47">
        <f t="shared" si="4"/>
        <v>117883.59</v>
      </c>
      <c r="AB125" s="47">
        <f t="shared" si="5"/>
        <v>1</v>
      </c>
      <c r="AD125" s="135" t="s">
        <v>330</v>
      </c>
      <c r="AE125" s="135" t="s">
        <v>331</v>
      </c>
      <c r="AF125" s="136">
        <v>2019</v>
      </c>
      <c r="AG125" s="135" t="s">
        <v>164</v>
      </c>
      <c r="AH125" s="135" t="s">
        <v>1007</v>
      </c>
      <c r="AI125" s="135" t="s">
        <v>1008</v>
      </c>
      <c r="AJ125" s="136">
        <v>12883.59</v>
      </c>
    </row>
    <row r="126" spans="1:36" ht="12.75" customHeight="1" x14ac:dyDescent="0.25">
      <c r="A126" s="142" t="s">
        <v>453</v>
      </c>
      <c r="B126" s="142" t="s">
        <v>454</v>
      </c>
      <c r="C126" s="143" t="s">
        <v>463</v>
      </c>
      <c r="D126" s="143" t="s">
        <v>464</v>
      </c>
      <c r="E126" s="143">
        <v>2019</v>
      </c>
      <c r="F126" s="144">
        <v>11277.52</v>
      </c>
      <c r="G126" s="144">
        <v>8667.44</v>
      </c>
      <c r="H126" s="144">
        <v>0</v>
      </c>
      <c r="I126" s="144">
        <v>0</v>
      </c>
      <c r="J126" s="97"/>
      <c r="K126" s="48"/>
      <c r="R126" s="47" t="str">
        <f t="shared" si="3"/>
        <v>150313</v>
      </c>
      <c r="S126" s="135" t="s">
        <v>220</v>
      </c>
      <c r="T126" s="135" t="s">
        <v>221</v>
      </c>
      <c r="U126" s="135" t="s">
        <v>232</v>
      </c>
      <c r="V126" s="135" t="s">
        <v>233</v>
      </c>
      <c r="W126" s="136">
        <v>2019</v>
      </c>
      <c r="X126" s="136">
        <v>655</v>
      </c>
      <c r="Y126" s="135" t="s">
        <v>938</v>
      </c>
      <c r="Z126" s="136">
        <v>49343</v>
      </c>
      <c r="AA126" s="47">
        <f t="shared" si="4"/>
        <v>49343</v>
      </c>
      <c r="AB126" s="47">
        <f t="shared" si="5"/>
        <v>1</v>
      </c>
      <c r="AD126" s="135" t="s">
        <v>332</v>
      </c>
      <c r="AE126" s="135" t="s">
        <v>333</v>
      </c>
      <c r="AF126" s="136">
        <v>2019</v>
      </c>
      <c r="AG126" s="135" t="s">
        <v>164</v>
      </c>
      <c r="AH126" s="135" t="s">
        <v>1007</v>
      </c>
      <c r="AI126" s="135" t="s">
        <v>1008</v>
      </c>
      <c r="AJ126" s="136">
        <v>23636.25</v>
      </c>
    </row>
    <row r="127" spans="1:36" ht="12.75" customHeight="1" x14ac:dyDescent="0.25">
      <c r="A127" s="142" t="s">
        <v>453</v>
      </c>
      <c r="B127" s="142" t="s">
        <v>454</v>
      </c>
      <c r="C127" s="143" t="s">
        <v>465</v>
      </c>
      <c r="D127" s="143" t="s">
        <v>466</v>
      </c>
      <c r="E127" s="143">
        <v>2019</v>
      </c>
      <c r="F127" s="144">
        <v>21280.63</v>
      </c>
      <c r="G127" s="144">
        <v>19162.080000000002</v>
      </c>
      <c r="H127" s="144">
        <v>0</v>
      </c>
      <c r="I127" s="144">
        <v>0</v>
      </c>
      <c r="J127" s="97"/>
      <c r="K127" s="48"/>
      <c r="R127" s="47" t="str">
        <f t="shared" si="3"/>
        <v>150316</v>
      </c>
      <c r="S127" s="135" t="s">
        <v>220</v>
      </c>
      <c r="T127" s="135" t="s">
        <v>221</v>
      </c>
      <c r="U127" s="135" t="s">
        <v>234</v>
      </c>
      <c r="V127" s="135" t="s">
        <v>235</v>
      </c>
      <c r="W127" s="136">
        <v>2019</v>
      </c>
      <c r="X127" s="136">
        <v>96</v>
      </c>
      <c r="Y127" s="135" t="s">
        <v>878</v>
      </c>
      <c r="Z127" s="136">
        <v>6776.75</v>
      </c>
      <c r="AA127" s="47">
        <f t="shared" si="4"/>
        <v>6776.75</v>
      </c>
      <c r="AB127" s="47">
        <f t="shared" si="5"/>
        <v>1</v>
      </c>
      <c r="AD127" s="135" t="s">
        <v>336</v>
      </c>
      <c r="AE127" s="135" t="s">
        <v>337</v>
      </c>
      <c r="AF127" s="136">
        <v>2019</v>
      </c>
      <c r="AG127" s="135" t="s">
        <v>164</v>
      </c>
      <c r="AH127" s="135" t="s">
        <v>1007</v>
      </c>
      <c r="AI127" s="135" t="s">
        <v>1008</v>
      </c>
      <c r="AJ127" s="136">
        <v>30435.57</v>
      </c>
    </row>
    <row r="128" spans="1:36" ht="12.75" customHeight="1" x14ac:dyDescent="0.25">
      <c r="A128" s="142" t="s">
        <v>467</v>
      </c>
      <c r="B128" s="142" t="s">
        <v>468</v>
      </c>
      <c r="C128" s="143" t="s">
        <v>469</v>
      </c>
      <c r="D128" s="143" t="s">
        <v>470</v>
      </c>
      <c r="E128" s="143">
        <v>2019</v>
      </c>
      <c r="F128" s="144">
        <v>13423.89</v>
      </c>
      <c r="G128" s="144">
        <v>13256.96</v>
      </c>
      <c r="H128" s="144">
        <v>0</v>
      </c>
      <c r="I128" s="144">
        <v>0</v>
      </c>
      <c r="J128" s="97"/>
      <c r="K128" s="48"/>
      <c r="R128" s="47" t="str">
        <f t="shared" si="3"/>
        <v>150317</v>
      </c>
      <c r="S128" s="135" t="s">
        <v>220</v>
      </c>
      <c r="T128" s="135" t="s">
        <v>221</v>
      </c>
      <c r="U128" s="135" t="s">
        <v>236</v>
      </c>
      <c r="V128" s="135" t="s">
        <v>237</v>
      </c>
      <c r="W128" s="136">
        <v>2019</v>
      </c>
      <c r="X128" s="136">
        <v>261</v>
      </c>
      <c r="Y128" s="135" t="s">
        <v>878</v>
      </c>
      <c r="Z128" s="136">
        <v>20665.830000000002</v>
      </c>
      <c r="AA128" s="47">
        <f t="shared" si="4"/>
        <v>20665.830000000002</v>
      </c>
      <c r="AB128" s="47">
        <f t="shared" si="5"/>
        <v>1</v>
      </c>
      <c r="AD128" s="135" t="s">
        <v>338</v>
      </c>
      <c r="AE128" s="135" t="s">
        <v>339</v>
      </c>
      <c r="AF128" s="136">
        <v>2019</v>
      </c>
      <c r="AG128" s="135" t="s">
        <v>164</v>
      </c>
      <c r="AH128" s="135" t="s">
        <v>1007</v>
      </c>
      <c r="AI128" s="135" t="s">
        <v>1008</v>
      </c>
      <c r="AJ128" s="136">
        <v>11234.67</v>
      </c>
    </row>
    <row r="129" spans="1:36" ht="12.75" customHeight="1" x14ac:dyDescent="0.25">
      <c r="A129" s="142" t="s">
        <v>467</v>
      </c>
      <c r="B129" s="142" t="s">
        <v>468</v>
      </c>
      <c r="C129" s="143" t="s">
        <v>471</v>
      </c>
      <c r="D129" s="143" t="s">
        <v>472</v>
      </c>
      <c r="E129" s="143">
        <v>2019</v>
      </c>
      <c r="F129" s="144">
        <v>9294.86</v>
      </c>
      <c r="G129" s="144">
        <v>9237.3700000000008</v>
      </c>
      <c r="H129" s="144">
        <v>0</v>
      </c>
      <c r="I129" s="144">
        <v>0</v>
      </c>
      <c r="J129" s="97"/>
      <c r="K129" s="48"/>
      <c r="R129" s="47" t="str">
        <f t="shared" si="3"/>
        <v>150320</v>
      </c>
      <c r="S129" s="135" t="s">
        <v>220</v>
      </c>
      <c r="T129" s="135" t="s">
        <v>221</v>
      </c>
      <c r="U129" s="135" t="s">
        <v>893</v>
      </c>
      <c r="V129" s="135" t="s">
        <v>894</v>
      </c>
      <c r="W129" s="136">
        <v>2019</v>
      </c>
      <c r="X129" s="136">
        <v>265</v>
      </c>
      <c r="Y129" s="135" t="s">
        <v>878</v>
      </c>
      <c r="Z129" s="136">
        <v>0</v>
      </c>
      <c r="AA129" s="47">
        <f t="shared" si="4"/>
        <v>0</v>
      </c>
      <c r="AB129" s="47">
        <f t="shared" si="5"/>
        <v>0</v>
      </c>
      <c r="AD129" s="135" t="s">
        <v>340</v>
      </c>
      <c r="AE129" s="135" t="s">
        <v>341</v>
      </c>
      <c r="AF129" s="136">
        <v>2019</v>
      </c>
      <c r="AG129" s="135" t="s">
        <v>164</v>
      </c>
      <c r="AH129" s="135" t="s">
        <v>1007</v>
      </c>
      <c r="AI129" s="135" t="s">
        <v>1008</v>
      </c>
      <c r="AJ129" s="136">
        <v>11307.15</v>
      </c>
    </row>
    <row r="130" spans="1:36" ht="12.75" customHeight="1" x14ac:dyDescent="0.25">
      <c r="A130" s="142" t="s">
        <v>467</v>
      </c>
      <c r="B130" s="142" t="s">
        <v>468</v>
      </c>
      <c r="C130" s="143" t="s">
        <v>473</v>
      </c>
      <c r="D130" s="143" t="s">
        <v>474</v>
      </c>
      <c r="E130" s="143">
        <v>2019</v>
      </c>
      <c r="F130" s="144">
        <v>4904.28</v>
      </c>
      <c r="G130" s="144">
        <v>5170.25</v>
      </c>
      <c r="H130" s="144">
        <v>0</v>
      </c>
      <c r="I130" s="144">
        <v>0</v>
      </c>
      <c r="J130" s="97"/>
      <c r="K130" s="48"/>
      <c r="R130" s="47" t="str">
        <f t="shared" si="3"/>
        <v>150323</v>
      </c>
      <c r="S130" s="135" t="s">
        <v>220</v>
      </c>
      <c r="T130" s="135" t="s">
        <v>221</v>
      </c>
      <c r="U130" s="135" t="s">
        <v>238</v>
      </c>
      <c r="V130" s="135" t="s">
        <v>239</v>
      </c>
      <c r="W130" s="136">
        <v>2019</v>
      </c>
      <c r="X130" s="136">
        <v>186</v>
      </c>
      <c r="Y130" s="135" t="s">
        <v>878</v>
      </c>
      <c r="Z130" s="136">
        <v>8546.67</v>
      </c>
      <c r="AA130" s="47">
        <f t="shared" si="4"/>
        <v>8546.67</v>
      </c>
      <c r="AB130" s="47">
        <f t="shared" si="5"/>
        <v>1</v>
      </c>
      <c r="AD130" s="135" t="s">
        <v>904</v>
      </c>
      <c r="AE130" s="135" t="s">
        <v>905</v>
      </c>
      <c r="AF130" s="136">
        <v>2019</v>
      </c>
      <c r="AG130" s="135" t="s">
        <v>164</v>
      </c>
      <c r="AH130" s="135" t="s">
        <v>1007</v>
      </c>
      <c r="AI130" s="135" t="s">
        <v>1008</v>
      </c>
      <c r="AJ130" s="136">
        <v>2633</v>
      </c>
    </row>
    <row r="131" spans="1:36" ht="12.75" customHeight="1" x14ac:dyDescent="0.25">
      <c r="A131" s="142" t="s">
        <v>475</v>
      </c>
      <c r="B131" s="142" t="s">
        <v>476</v>
      </c>
      <c r="C131" s="143" t="s">
        <v>477</v>
      </c>
      <c r="D131" s="143" t="s">
        <v>1083</v>
      </c>
      <c r="E131" s="143">
        <v>2019</v>
      </c>
      <c r="F131" s="144">
        <v>25108.86</v>
      </c>
      <c r="G131" s="144">
        <v>24081.93</v>
      </c>
      <c r="H131" s="144">
        <v>0</v>
      </c>
      <c r="I131" s="144">
        <v>0</v>
      </c>
      <c r="J131" s="97"/>
      <c r="K131" s="48"/>
      <c r="R131" s="47" t="str">
        <f t="shared" si="3"/>
        <v>150324</v>
      </c>
      <c r="S131" s="135" t="s">
        <v>220</v>
      </c>
      <c r="T131" s="135" t="s">
        <v>221</v>
      </c>
      <c r="U131" s="135" t="s">
        <v>240</v>
      </c>
      <c r="V131" s="135" t="s">
        <v>241</v>
      </c>
      <c r="W131" s="136">
        <v>2019</v>
      </c>
      <c r="X131" s="136">
        <v>236</v>
      </c>
      <c r="Y131" s="135" t="s">
        <v>878</v>
      </c>
      <c r="Z131" s="136">
        <v>1351.35</v>
      </c>
      <c r="AA131" s="47">
        <f t="shared" si="4"/>
        <v>1351.35</v>
      </c>
      <c r="AB131" s="47">
        <f t="shared" si="5"/>
        <v>1</v>
      </c>
      <c r="AD131" s="135" t="s">
        <v>344</v>
      </c>
      <c r="AE131" s="135" t="s">
        <v>345</v>
      </c>
      <c r="AF131" s="136">
        <v>2019</v>
      </c>
      <c r="AG131" s="135" t="s">
        <v>164</v>
      </c>
      <c r="AH131" s="135" t="s">
        <v>1007</v>
      </c>
      <c r="AI131" s="135" t="s">
        <v>1008</v>
      </c>
      <c r="AJ131" s="136">
        <v>32500</v>
      </c>
    </row>
    <row r="132" spans="1:36" ht="12.75" customHeight="1" x14ac:dyDescent="0.25">
      <c r="A132" s="142" t="s">
        <v>478</v>
      </c>
      <c r="B132" s="142" t="s">
        <v>479</v>
      </c>
      <c r="C132" s="143" t="s">
        <v>480</v>
      </c>
      <c r="D132" s="143" t="s">
        <v>481</v>
      </c>
      <c r="E132" s="143">
        <v>2019</v>
      </c>
      <c r="F132" s="144">
        <v>3571.52</v>
      </c>
      <c r="G132" s="144">
        <v>3294.85</v>
      </c>
      <c r="H132" s="144">
        <v>0</v>
      </c>
      <c r="I132" s="144">
        <v>0</v>
      </c>
      <c r="J132" s="97"/>
      <c r="K132" s="48"/>
      <c r="R132" s="47" t="str">
        <f t="shared" ref="R132:R195" si="6">S132&amp;U132</f>
        <v>150325</v>
      </c>
      <c r="S132" s="135" t="s">
        <v>220</v>
      </c>
      <c r="T132" s="135" t="s">
        <v>221</v>
      </c>
      <c r="U132" s="135" t="s">
        <v>242</v>
      </c>
      <c r="V132" s="135" t="s">
        <v>243</v>
      </c>
      <c r="W132" s="136">
        <v>2019</v>
      </c>
      <c r="X132" s="136">
        <v>4</v>
      </c>
      <c r="Y132" s="135" t="s">
        <v>878</v>
      </c>
      <c r="Z132" s="136">
        <v>0</v>
      </c>
      <c r="AA132" s="47">
        <f t="shared" ref="AA132:AA195" si="7">IF(ISERROR(VLOOKUP(U132,$AD$3:$AJ$382,7,FALSE)),0,(VLOOKUP(U132,$AD$3:$AJ$382,7,FALSE)))</f>
        <v>0</v>
      </c>
      <c r="AB132" s="47">
        <f t="shared" ref="AB132:AB195" si="8">ROUND(IF(ISERROR(Z132/AA132),0,(Z132/AA132)),4)</f>
        <v>0</v>
      </c>
      <c r="AD132" s="135" t="s">
        <v>346</v>
      </c>
      <c r="AE132" s="135" t="s">
        <v>347</v>
      </c>
      <c r="AF132" s="136">
        <v>2019</v>
      </c>
      <c r="AG132" s="135" t="s">
        <v>164</v>
      </c>
      <c r="AH132" s="135" t="s">
        <v>1007</v>
      </c>
      <c r="AI132" s="135" t="s">
        <v>1008</v>
      </c>
      <c r="AJ132" s="136">
        <v>32175</v>
      </c>
    </row>
    <row r="133" spans="1:36" ht="12.75" customHeight="1" x14ac:dyDescent="0.25">
      <c r="A133" s="142" t="s">
        <v>478</v>
      </c>
      <c r="B133" s="142" t="s">
        <v>479</v>
      </c>
      <c r="C133" s="143" t="s">
        <v>482</v>
      </c>
      <c r="D133" s="143" t="s">
        <v>483</v>
      </c>
      <c r="E133" s="143">
        <v>2019</v>
      </c>
      <c r="F133" s="144">
        <v>15674.68</v>
      </c>
      <c r="G133" s="144">
        <v>15498.55</v>
      </c>
      <c r="H133" s="144">
        <v>0</v>
      </c>
      <c r="I133" s="144">
        <v>0</v>
      </c>
      <c r="J133" s="97"/>
      <c r="K133" s="48"/>
      <c r="R133" s="47" t="str">
        <f t="shared" si="6"/>
        <v>150327</v>
      </c>
      <c r="S133" s="135" t="s">
        <v>220</v>
      </c>
      <c r="T133" s="135" t="s">
        <v>221</v>
      </c>
      <c r="U133" s="135" t="s">
        <v>244</v>
      </c>
      <c r="V133" s="135" t="s">
        <v>245</v>
      </c>
      <c r="W133" s="136">
        <v>2019</v>
      </c>
      <c r="X133" s="136">
        <v>565</v>
      </c>
      <c r="Y133" s="135" t="s">
        <v>878</v>
      </c>
      <c r="Z133" s="136">
        <v>70459.09</v>
      </c>
      <c r="AA133" s="47">
        <f t="shared" si="7"/>
        <v>70459.09</v>
      </c>
      <c r="AB133" s="47">
        <f t="shared" si="8"/>
        <v>1</v>
      </c>
      <c r="AD133" s="135" t="s">
        <v>348</v>
      </c>
      <c r="AE133" s="135" t="s">
        <v>349</v>
      </c>
      <c r="AF133" s="136">
        <v>2019</v>
      </c>
      <c r="AG133" s="135" t="s">
        <v>164</v>
      </c>
      <c r="AH133" s="135" t="s">
        <v>1007</v>
      </c>
      <c r="AI133" s="135" t="s">
        <v>1008</v>
      </c>
      <c r="AJ133" s="136">
        <v>58080</v>
      </c>
    </row>
    <row r="134" spans="1:36" ht="12.75" customHeight="1" x14ac:dyDescent="0.25">
      <c r="A134" s="142" t="s">
        <v>478</v>
      </c>
      <c r="B134" s="142" t="s">
        <v>479</v>
      </c>
      <c r="C134" s="143" t="s">
        <v>484</v>
      </c>
      <c r="D134" s="143" t="s">
        <v>485</v>
      </c>
      <c r="E134" s="143">
        <v>2019</v>
      </c>
      <c r="F134" s="144">
        <v>11879.41</v>
      </c>
      <c r="G134" s="144">
        <v>11060.14</v>
      </c>
      <c r="H134" s="144">
        <v>0</v>
      </c>
      <c r="I134" s="144">
        <v>0</v>
      </c>
      <c r="J134" s="97"/>
      <c r="K134" s="48"/>
      <c r="R134" s="47" t="str">
        <f t="shared" si="6"/>
        <v>150330</v>
      </c>
      <c r="S134" s="135" t="s">
        <v>220</v>
      </c>
      <c r="T134" s="135" t="s">
        <v>221</v>
      </c>
      <c r="U134" s="135" t="s">
        <v>246</v>
      </c>
      <c r="V134" s="135" t="s">
        <v>247</v>
      </c>
      <c r="W134" s="136">
        <v>2019</v>
      </c>
      <c r="X134" s="136">
        <v>451</v>
      </c>
      <c r="Y134" s="135" t="s">
        <v>878</v>
      </c>
      <c r="Z134" s="136">
        <v>25804.06</v>
      </c>
      <c r="AA134" s="47">
        <f t="shared" si="7"/>
        <v>34157.480000000003</v>
      </c>
      <c r="AB134" s="47">
        <f t="shared" si="8"/>
        <v>0.75539999999999996</v>
      </c>
      <c r="AD134" s="135" t="s">
        <v>350</v>
      </c>
      <c r="AE134" s="135" t="s">
        <v>351</v>
      </c>
      <c r="AF134" s="136">
        <v>2019</v>
      </c>
      <c r="AG134" s="135" t="s">
        <v>164</v>
      </c>
      <c r="AH134" s="135" t="s">
        <v>1007</v>
      </c>
      <c r="AI134" s="135" t="s">
        <v>1008</v>
      </c>
      <c r="AJ134" s="136">
        <v>58080</v>
      </c>
    </row>
    <row r="135" spans="1:36" ht="12.75" customHeight="1" x14ac:dyDescent="0.25">
      <c r="A135" s="142" t="s">
        <v>486</v>
      </c>
      <c r="B135" s="142" t="s">
        <v>487</v>
      </c>
      <c r="C135" s="143" t="s">
        <v>488</v>
      </c>
      <c r="D135" s="143" t="s">
        <v>489</v>
      </c>
      <c r="E135" s="143">
        <v>2019</v>
      </c>
      <c r="F135" s="144">
        <v>102627.32</v>
      </c>
      <c r="G135" s="144">
        <v>110440.13</v>
      </c>
      <c r="H135" s="144">
        <v>0</v>
      </c>
      <c r="I135" s="144">
        <v>-13067.45</v>
      </c>
      <c r="J135" s="97"/>
      <c r="K135" s="48"/>
      <c r="R135" s="47" t="str">
        <f t="shared" si="6"/>
        <v>150331</v>
      </c>
      <c r="S135" s="135" t="s">
        <v>220</v>
      </c>
      <c r="T135" s="135" t="s">
        <v>221</v>
      </c>
      <c r="U135" s="135" t="s">
        <v>248</v>
      </c>
      <c r="V135" s="135" t="s">
        <v>249</v>
      </c>
      <c r="W135" s="136">
        <v>2019</v>
      </c>
      <c r="X135" s="136">
        <v>251</v>
      </c>
      <c r="Y135" s="135" t="s">
        <v>938</v>
      </c>
      <c r="Z135" s="136">
        <v>22628.41</v>
      </c>
      <c r="AA135" s="47">
        <f t="shared" si="7"/>
        <v>30291.42</v>
      </c>
      <c r="AB135" s="47">
        <f t="shared" si="8"/>
        <v>0.747</v>
      </c>
      <c r="AD135" s="135" t="s">
        <v>352</v>
      </c>
      <c r="AE135" s="135" t="s">
        <v>155</v>
      </c>
      <c r="AF135" s="136">
        <v>2019</v>
      </c>
      <c r="AG135" s="135" t="s">
        <v>164</v>
      </c>
      <c r="AH135" s="135" t="s">
        <v>1007</v>
      </c>
      <c r="AI135" s="135" t="s">
        <v>1008</v>
      </c>
      <c r="AJ135" s="136">
        <v>19062.87</v>
      </c>
    </row>
    <row r="136" spans="1:36" ht="12.75" customHeight="1" x14ac:dyDescent="0.25">
      <c r="A136" s="142" t="s">
        <v>486</v>
      </c>
      <c r="B136" s="142" t="s">
        <v>487</v>
      </c>
      <c r="C136" s="143" t="s">
        <v>490</v>
      </c>
      <c r="D136" s="143" t="s">
        <v>491</v>
      </c>
      <c r="E136" s="143">
        <v>2019</v>
      </c>
      <c r="F136" s="144">
        <v>116010.62</v>
      </c>
      <c r="G136" s="144">
        <v>114657.61</v>
      </c>
      <c r="H136" s="144">
        <v>0</v>
      </c>
      <c r="I136" s="144">
        <v>0</v>
      </c>
      <c r="J136" s="97"/>
      <c r="K136" s="48"/>
      <c r="R136" s="47" t="str">
        <f t="shared" si="6"/>
        <v>150334</v>
      </c>
      <c r="S136" s="135" t="s">
        <v>220</v>
      </c>
      <c r="T136" s="135" t="s">
        <v>221</v>
      </c>
      <c r="U136" s="135" t="s">
        <v>250</v>
      </c>
      <c r="V136" s="135" t="s">
        <v>251</v>
      </c>
      <c r="W136" s="136">
        <v>2019</v>
      </c>
      <c r="X136" s="136">
        <v>1322</v>
      </c>
      <c r="Y136" s="135" t="s">
        <v>878</v>
      </c>
      <c r="Z136" s="136">
        <v>79285.36</v>
      </c>
      <c r="AA136" s="47">
        <f t="shared" si="7"/>
        <v>79285.36</v>
      </c>
      <c r="AB136" s="47">
        <f t="shared" si="8"/>
        <v>1</v>
      </c>
      <c r="AD136" s="135" t="s">
        <v>363</v>
      </c>
      <c r="AE136" s="135" t="s">
        <v>364</v>
      </c>
      <c r="AF136" s="136">
        <v>2019</v>
      </c>
      <c r="AG136" s="135" t="s">
        <v>164</v>
      </c>
      <c r="AH136" s="135" t="s">
        <v>1007</v>
      </c>
      <c r="AI136" s="135" t="s">
        <v>1008</v>
      </c>
      <c r="AJ136" s="136">
        <v>28956.799999999999</v>
      </c>
    </row>
    <row r="137" spans="1:36" ht="12.75" customHeight="1" x14ac:dyDescent="0.25">
      <c r="A137" s="142" t="s">
        <v>486</v>
      </c>
      <c r="B137" s="142" t="s">
        <v>487</v>
      </c>
      <c r="C137" s="143" t="s">
        <v>492</v>
      </c>
      <c r="D137" s="143" t="s">
        <v>493</v>
      </c>
      <c r="E137" s="143">
        <v>2019</v>
      </c>
      <c r="F137" s="144">
        <v>35222.76</v>
      </c>
      <c r="G137" s="144">
        <v>35222.76</v>
      </c>
      <c r="H137" s="144">
        <v>0</v>
      </c>
      <c r="I137" s="144">
        <v>0</v>
      </c>
      <c r="J137" s="97"/>
      <c r="K137" s="48"/>
      <c r="R137" s="47" t="str">
        <f t="shared" si="6"/>
        <v>150335</v>
      </c>
      <c r="S137" s="135" t="s">
        <v>220</v>
      </c>
      <c r="T137" s="135" t="s">
        <v>221</v>
      </c>
      <c r="U137" s="135" t="s">
        <v>252</v>
      </c>
      <c r="V137" s="135" t="s">
        <v>253</v>
      </c>
      <c r="W137" s="136">
        <v>2019</v>
      </c>
      <c r="X137" s="136">
        <v>498</v>
      </c>
      <c r="Y137" s="135" t="s">
        <v>938</v>
      </c>
      <c r="Z137" s="136">
        <v>32146.76</v>
      </c>
      <c r="AA137" s="47">
        <f t="shared" si="7"/>
        <v>32146.76</v>
      </c>
      <c r="AB137" s="47">
        <f t="shared" si="8"/>
        <v>1</v>
      </c>
      <c r="AD137" s="135" t="s">
        <v>365</v>
      </c>
      <c r="AE137" s="135" t="s">
        <v>366</v>
      </c>
      <c r="AF137" s="136">
        <v>2019</v>
      </c>
      <c r="AG137" s="135" t="s">
        <v>164</v>
      </c>
      <c r="AH137" s="135" t="s">
        <v>1007</v>
      </c>
      <c r="AI137" s="135" t="s">
        <v>1008</v>
      </c>
      <c r="AJ137" s="136">
        <v>39730.959999999999</v>
      </c>
    </row>
    <row r="138" spans="1:36" ht="12.75" customHeight="1" x14ac:dyDescent="0.25">
      <c r="A138" s="142" t="s">
        <v>486</v>
      </c>
      <c r="B138" s="142" t="s">
        <v>487</v>
      </c>
      <c r="C138" s="143" t="s">
        <v>494</v>
      </c>
      <c r="D138" s="143" t="s">
        <v>495</v>
      </c>
      <c r="E138" s="143">
        <v>2019</v>
      </c>
      <c r="F138" s="144">
        <v>3698.34</v>
      </c>
      <c r="G138" s="144">
        <v>4123.5600000000004</v>
      </c>
      <c r="H138" s="144">
        <v>0</v>
      </c>
      <c r="I138" s="144">
        <v>0</v>
      </c>
      <c r="J138" s="97"/>
      <c r="K138" s="48"/>
      <c r="R138" s="47" t="str">
        <f t="shared" si="6"/>
        <v>150339</v>
      </c>
      <c r="S138" s="135" t="s">
        <v>220</v>
      </c>
      <c r="T138" s="135" t="s">
        <v>221</v>
      </c>
      <c r="U138" s="135" t="s">
        <v>254</v>
      </c>
      <c r="V138" s="135" t="s">
        <v>255</v>
      </c>
      <c r="W138" s="136">
        <v>2019</v>
      </c>
      <c r="X138" s="136">
        <v>758</v>
      </c>
      <c r="Y138" s="135" t="s">
        <v>878</v>
      </c>
      <c r="Z138" s="136">
        <v>0</v>
      </c>
      <c r="AA138" s="47">
        <f t="shared" si="7"/>
        <v>0</v>
      </c>
      <c r="AB138" s="104">
        <f t="shared" si="8"/>
        <v>0</v>
      </c>
      <c r="AD138" s="135" t="s">
        <v>367</v>
      </c>
      <c r="AE138" s="135" t="s">
        <v>368</v>
      </c>
      <c r="AF138" s="136">
        <v>2019</v>
      </c>
      <c r="AG138" s="135" t="s">
        <v>164</v>
      </c>
      <c r="AH138" s="135" t="s">
        <v>1007</v>
      </c>
      <c r="AI138" s="135" t="s">
        <v>1008</v>
      </c>
      <c r="AJ138" s="136">
        <v>21393.59</v>
      </c>
    </row>
    <row r="139" spans="1:36" ht="12.75" customHeight="1" x14ac:dyDescent="0.25">
      <c r="A139" s="142" t="s">
        <v>486</v>
      </c>
      <c r="B139" s="142" t="s">
        <v>487</v>
      </c>
      <c r="C139" s="143" t="s">
        <v>496</v>
      </c>
      <c r="D139" s="143" t="s">
        <v>497</v>
      </c>
      <c r="E139" s="143">
        <v>2019</v>
      </c>
      <c r="F139" s="144">
        <v>7210.44</v>
      </c>
      <c r="G139" s="144">
        <v>7711.16</v>
      </c>
      <c r="H139" s="144">
        <v>0</v>
      </c>
      <c r="I139" s="144">
        <v>0</v>
      </c>
      <c r="J139" s="97"/>
      <c r="K139" s="48"/>
      <c r="R139" s="47" t="str">
        <f t="shared" si="6"/>
        <v>150341</v>
      </c>
      <c r="S139" s="135" t="s">
        <v>220</v>
      </c>
      <c r="T139" s="135" t="s">
        <v>221</v>
      </c>
      <c r="U139" s="135" t="s">
        <v>256</v>
      </c>
      <c r="V139" s="135" t="s">
        <v>257</v>
      </c>
      <c r="W139" s="136">
        <v>2019</v>
      </c>
      <c r="X139" s="136">
        <v>125</v>
      </c>
      <c r="Y139" s="135" t="s">
        <v>878</v>
      </c>
      <c r="Z139" s="136">
        <v>14909.19</v>
      </c>
      <c r="AA139" s="47">
        <f t="shared" si="7"/>
        <v>14909.19</v>
      </c>
      <c r="AB139" s="47">
        <f t="shared" si="8"/>
        <v>1</v>
      </c>
      <c r="AD139" s="135" t="s">
        <v>369</v>
      </c>
      <c r="AE139" s="135" t="s">
        <v>370</v>
      </c>
      <c r="AF139" s="136">
        <v>2019</v>
      </c>
      <c r="AG139" s="135" t="s">
        <v>164</v>
      </c>
      <c r="AH139" s="135" t="s">
        <v>1007</v>
      </c>
      <c r="AI139" s="135" t="s">
        <v>1008</v>
      </c>
      <c r="AJ139" s="136">
        <v>20491.75</v>
      </c>
    </row>
    <row r="140" spans="1:36" ht="12.75" customHeight="1" x14ac:dyDescent="0.25">
      <c r="A140" s="142" t="s">
        <v>486</v>
      </c>
      <c r="B140" s="142" t="s">
        <v>487</v>
      </c>
      <c r="C140" s="143" t="s">
        <v>498</v>
      </c>
      <c r="D140" s="143" t="s">
        <v>499</v>
      </c>
      <c r="E140" s="143">
        <v>2019</v>
      </c>
      <c r="F140" s="144">
        <v>5727.24</v>
      </c>
      <c r="G140" s="144">
        <v>5727.24</v>
      </c>
      <c r="H140" s="144">
        <v>0</v>
      </c>
      <c r="I140" s="144">
        <v>-439.94</v>
      </c>
      <c r="J140" s="97"/>
      <c r="K140" s="48"/>
      <c r="R140" s="47" t="str">
        <f t="shared" si="6"/>
        <v>150342</v>
      </c>
      <c r="S140" s="135" t="s">
        <v>220</v>
      </c>
      <c r="T140" s="135" t="s">
        <v>221</v>
      </c>
      <c r="U140" s="135" t="s">
        <v>258</v>
      </c>
      <c r="V140" s="135" t="s">
        <v>259</v>
      </c>
      <c r="W140" s="136">
        <v>2019</v>
      </c>
      <c r="X140" s="136">
        <v>86</v>
      </c>
      <c r="Y140" s="135" t="s">
        <v>878</v>
      </c>
      <c r="Z140" s="136">
        <v>14423.9</v>
      </c>
      <c r="AA140" s="47">
        <f t="shared" si="7"/>
        <v>14423.9</v>
      </c>
      <c r="AB140" s="47">
        <f t="shared" si="8"/>
        <v>1</v>
      </c>
      <c r="AD140" s="135" t="s">
        <v>371</v>
      </c>
      <c r="AE140" s="135" t="s">
        <v>372</v>
      </c>
      <c r="AF140" s="136">
        <v>2019</v>
      </c>
      <c r="AG140" s="135" t="s">
        <v>164</v>
      </c>
      <c r="AH140" s="135" t="s">
        <v>1007</v>
      </c>
      <c r="AI140" s="135" t="s">
        <v>1008</v>
      </c>
      <c r="AJ140" s="136">
        <v>52371.75</v>
      </c>
    </row>
    <row r="141" spans="1:36" ht="12.75" customHeight="1" x14ac:dyDescent="0.25">
      <c r="A141" s="142" t="s">
        <v>486</v>
      </c>
      <c r="B141" s="142" t="s">
        <v>487</v>
      </c>
      <c r="C141" s="143" t="s">
        <v>500</v>
      </c>
      <c r="D141" s="143" t="s">
        <v>501</v>
      </c>
      <c r="E141" s="143">
        <v>2019</v>
      </c>
      <c r="F141" s="144">
        <v>7165.76</v>
      </c>
      <c r="G141" s="144">
        <v>6826.62</v>
      </c>
      <c r="H141" s="144">
        <v>0</v>
      </c>
      <c r="I141" s="144">
        <v>0</v>
      </c>
      <c r="J141" s="97"/>
      <c r="K141" s="48"/>
      <c r="R141" s="47" t="str">
        <f t="shared" si="6"/>
        <v>151184</v>
      </c>
      <c r="S141" s="135" t="s">
        <v>220</v>
      </c>
      <c r="T141" s="135" t="s">
        <v>221</v>
      </c>
      <c r="U141" s="135" t="s">
        <v>260</v>
      </c>
      <c r="V141" s="135" t="s">
        <v>261</v>
      </c>
      <c r="W141" s="136">
        <v>2019</v>
      </c>
      <c r="X141" s="136">
        <v>645</v>
      </c>
      <c r="Y141" s="135" t="s">
        <v>878</v>
      </c>
      <c r="Z141" s="136">
        <v>41724.519999999997</v>
      </c>
      <c r="AA141" s="47">
        <f t="shared" si="7"/>
        <v>41724.519999999997</v>
      </c>
      <c r="AB141" s="47">
        <f t="shared" si="8"/>
        <v>1</v>
      </c>
      <c r="AD141" s="135" t="s">
        <v>373</v>
      </c>
      <c r="AE141" s="135" t="s">
        <v>374</v>
      </c>
      <c r="AF141" s="136">
        <v>2019</v>
      </c>
      <c r="AG141" s="135" t="s">
        <v>164</v>
      </c>
      <c r="AH141" s="135" t="s">
        <v>1007</v>
      </c>
      <c r="AI141" s="135" t="s">
        <v>1008</v>
      </c>
      <c r="AJ141" s="136">
        <v>9578.25</v>
      </c>
    </row>
    <row r="142" spans="1:36" ht="12.75" customHeight="1" x14ac:dyDescent="0.25">
      <c r="A142" s="142" t="s">
        <v>486</v>
      </c>
      <c r="B142" s="142" t="s">
        <v>487</v>
      </c>
      <c r="C142" s="143" t="s">
        <v>502</v>
      </c>
      <c r="D142" s="143" t="s">
        <v>503</v>
      </c>
      <c r="E142" s="143">
        <v>2019</v>
      </c>
      <c r="F142" s="144">
        <v>7498.11</v>
      </c>
      <c r="G142" s="144">
        <v>7582.19</v>
      </c>
      <c r="H142" s="144">
        <v>0</v>
      </c>
      <c r="I142" s="144">
        <v>0</v>
      </c>
      <c r="J142" s="97"/>
      <c r="K142" s="48"/>
      <c r="R142" s="47" t="str">
        <f t="shared" si="6"/>
        <v>151223</v>
      </c>
      <c r="S142" s="135" t="s">
        <v>220</v>
      </c>
      <c r="T142" s="135" t="s">
        <v>221</v>
      </c>
      <c r="U142" s="135" t="s">
        <v>262</v>
      </c>
      <c r="V142" s="135" t="s">
        <v>263</v>
      </c>
      <c r="W142" s="136">
        <v>2019</v>
      </c>
      <c r="X142" s="136">
        <v>70</v>
      </c>
      <c r="Y142" s="135" t="s">
        <v>878</v>
      </c>
      <c r="Z142" s="136">
        <v>25490.52</v>
      </c>
      <c r="AA142" s="47">
        <f t="shared" si="7"/>
        <v>25490.52</v>
      </c>
      <c r="AB142" s="47">
        <f t="shared" si="8"/>
        <v>1</v>
      </c>
      <c r="AD142" s="135" t="s">
        <v>375</v>
      </c>
      <c r="AE142" s="135" t="s">
        <v>376</v>
      </c>
      <c r="AF142" s="136">
        <v>2019</v>
      </c>
      <c r="AG142" s="135" t="s">
        <v>164</v>
      </c>
      <c r="AH142" s="135" t="s">
        <v>1007</v>
      </c>
      <c r="AI142" s="135" t="s">
        <v>1008</v>
      </c>
      <c r="AJ142" s="136">
        <v>12652.2</v>
      </c>
    </row>
    <row r="143" spans="1:36" ht="12.75" customHeight="1" x14ac:dyDescent="0.25">
      <c r="A143" s="142" t="s">
        <v>486</v>
      </c>
      <c r="B143" s="142" t="s">
        <v>487</v>
      </c>
      <c r="C143" s="143" t="s">
        <v>504</v>
      </c>
      <c r="D143" s="143" t="s">
        <v>505</v>
      </c>
      <c r="E143" s="143">
        <v>2019</v>
      </c>
      <c r="F143" s="144">
        <v>10066.23</v>
      </c>
      <c r="G143" s="144">
        <v>9837.2800000000007</v>
      </c>
      <c r="H143" s="144">
        <v>0</v>
      </c>
      <c r="I143" s="144">
        <v>-8880.56</v>
      </c>
      <c r="J143" s="97"/>
      <c r="K143" s="48"/>
      <c r="R143" s="47" t="str">
        <f t="shared" si="6"/>
        <v>159695</v>
      </c>
      <c r="S143" s="135" t="s">
        <v>220</v>
      </c>
      <c r="T143" s="135" t="s">
        <v>221</v>
      </c>
      <c r="U143" s="135" t="s">
        <v>983</v>
      </c>
      <c r="V143" s="135" t="s">
        <v>1082</v>
      </c>
      <c r="W143" s="136">
        <v>2019</v>
      </c>
      <c r="X143" s="136">
        <v>0</v>
      </c>
      <c r="Y143" s="135" t="s">
        <v>878</v>
      </c>
      <c r="Z143" s="136">
        <v>0</v>
      </c>
      <c r="AA143" s="47">
        <f t="shared" si="7"/>
        <v>0</v>
      </c>
      <c r="AB143" s="47">
        <f t="shared" si="8"/>
        <v>0</v>
      </c>
      <c r="AD143" s="135" t="s">
        <v>379</v>
      </c>
      <c r="AE143" s="135" t="s">
        <v>380</v>
      </c>
      <c r="AF143" s="136">
        <v>2019</v>
      </c>
      <c r="AG143" s="135" t="s">
        <v>164</v>
      </c>
      <c r="AH143" s="135" t="s">
        <v>1007</v>
      </c>
      <c r="AI143" s="135" t="s">
        <v>1008</v>
      </c>
      <c r="AJ143" s="136">
        <v>48510</v>
      </c>
    </row>
    <row r="144" spans="1:36" ht="12.75" customHeight="1" x14ac:dyDescent="0.25">
      <c r="A144" s="142" t="s">
        <v>486</v>
      </c>
      <c r="B144" s="142" t="s">
        <v>487</v>
      </c>
      <c r="C144" s="143" t="s">
        <v>506</v>
      </c>
      <c r="D144" s="143" t="s">
        <v>507</v>
      </c>
      <c r="E144" s="143">
        <v>2019</v>
      </c>
      <c r="F144" s="144">
        <v>4557.66</v>
      </c>
      <c r="G144" s="144">
        <v>4914.5200000000004</v>
      </c>
      <c r="H144" s="144">
        <v>0</v>
      </c>
      <c r="I144" s="144">
        <v>0</v>
      </c>
      <c r="J144" s="97"/>
      <c r="K144" s="48"/>
      <c r="R144" s="47" t="str">
        <f t="shared" si="6"/>
        <v>160000</v>
      </c>
      <c r="S144" s="135" t="s">
        <v>264</v>
      </c>
      <c r="T144" s="135" t="s">
        <v>265</v>
      </c>
      <c r="U144" s="135" t="s">
        <v>975</v>
      </c>
      <c r="V144" s="135" t="s">
        <v>976</v>
      </c>
      <c r="W144" s="136">
        <v>2019</v>
      </c>
      <c r="X144" s="136">
        <v>0</v>
      </c>
      <c r="Y144" s="135" t="s">
        <v>938</v>
      </c>
      <c r="Z144" s="136">
        <v>0</v>
      </c>
      <c r="AA144" s="47">
        <f t="shared" si="7"/>
        <v>0</v>
      </c>
      <c r="AB144" s="47">
        <f t="shared" si="8"/>
        <v>0</v>
      </c>
      <c r="AD144" s="135" t="s">
        <v>381</v>
      </c>
      <c r="AE144" s="135" t="s">
        <v>382</v>
      </c>
      <c r="AF144" s="136">
        <v>2019</v>
      </c>
      <c r="AG144" s="135" t="s">
        <v>164</v>
      </c>
      <c r="AH144" s="135" t="s">
        <v>1007</v>
      </c>
      <c r="AI144" s="135" t="s">
        <v>1008</v>
      </c>
      <c r="AJ144" s="136">
        <v>46687.02</v>
      </c>
    </row>
    <row r="145" spans="1:36" ht="12.75" customHeight="1" x14ac:dyDescent="0.25">
      <c r="A145" s="142" t="s">
        <v>486</v>
      </c>
      <c r="B145" s="142" t="s">
        <v>487</v>
      </c>
      <c r="C145" s="143" t="s">
        <v>508</v>
      </c>
      <c r="D145" s="143" t="s">
        <v>509</v>
      </c>
      <c r="E145" s="143">
        <v>2019</v>
      </c>
      <c r="F145" s="144">
        <v>16722.09</v>
      </c>
      <c r="G145" s="144">
        <v>13974.97</v>
      </c>
      <c r="H145" s="144">
        <v>0</v>
      </c>
      <c r="I145" s="144">
        <v>0</v>
      </c>
      <c r="J145" s="97"/>
      <c r="K145" s="48"/>
      <c r="R145" s="47" t="str">
        <f t="shared" si="6"/>
        <v>160347</v>
      </c>
      <c r="S145" s="135" t="s">
        <v>264</v>
      </c>
      <c r="T145" s="135" t="s">
        <v>265</v>
      </c>
      <c r="U145" s="135" t="s">
        <v>266</v>
      </c>
      <c r="V145" s="135" t="s">
        <v>267</v>
      </c>
      <c r="W145" s="136">
        <v>2019</v>
      </c>
      <c r="X145" s="136">
        <v>473</v>
      </c>
      <c r="Y145" s="135" t="s">
        <v>878</v>
      </c>
      <c r="Z145" s="136">
        <v>35363.629999999997</v>
      </c>
      <c r="AA145" s="47">
        <f t="shared" si="7"/>
        <v>35363.629999999997</v>
      </c>
      <c r="AB145" s="47">
        <f t="shared" si="8"/>
        <v>1</v>
      </c>
      <c r="AD145" s="135" t="s">
        <v>383</v>
      </c>
      <c r="AE145" s="135" t="s">
        <v>384</v>
      </c>
      <c r="AF145" s="136">
        <v>2019</v>
      </c>
      <c r="AG145" s="135" t="s">
        <v>164</v>
      </c>
      <c r="AH145" s="135" t="s">
        <v>1007</v>
      </c>
      <c r="AI145" s="135" t="s">
        <v>1008</v>
      </c>
      <c r="AJ145" s="136">
        <v>10015.86</v>
      </c>
    </row>
    <row r="146" spans="1:36" ht="12.75" customHeight="1" x14ac:dyDescent="0.25">
      <c r="A146" s="142" t="s">
        <v>486</v>
      </c>
      <c r="B146" s="142" t="s">
        <v>487</v>
      </c>
      <c r="C146" s="143" t="s">
        <v>510</v>
      </c>
      <c r="D146" s="143" t="s">
        <v>511</v>
      </c>
      <c r="E146" s="143">
        <v>2019</v>
      </c>
      <c r="F146" s="144">
        <v>4725.7</v>
      </c>
      <c r="G146" s="144">
        <v>4615.8</v>
      </c>
      <c r="H146" s="144">
        <v>0</v>
      </c>
      <c r="I146" s="144">
        <v>-2253.89</v>
      </c>
      <c r="J146" s="97"/>
      <c r="K146" s="48"/>
      <c r="R146" s="47" t="str">
        <f t="shared" si="6"/>
        <v>160348</v>
      </c>
      <c r="S146" s="135" t="s">
        <v>264</v>
      </c>
      <c r="T146" s="135" t="s">
        <v>265</v>
      </c>
      <c r="U146" s="135" t="s">
        <v>268</v>
      </c>
      <c r="V146" s="135" t="s">
        <v>269</v>
      </c>
      <c r="W146" s="136">
        <v>2019</v>
      </c>
      <c r="X146" s="136">
        <v>265</v>
      </c>
      <c r="Y146" s="135" t="s">
        <v>938</v>
      </c>
      <c r="Z146" s="136">
        <v>24574.720000000001</v>
      </c>
      <c r="AA146" s="47">
        <f t="shared" si="7"/>
        <v>24574.720000000001</v>
      </c>
      <c r="AB146" s="47">
        <f t="shared" si="8"/>
        <v>1</v>
      </c>
      <c r="AD146" s="135" t="s">
        <v>385</v>
      </c>
      <c r="AE146" s="135" t="s">
        <v>386</v>
      </c>
      <c r="AF146" s="136">
        <v>2019</v>
      </c>
      <c r="AG146" s="135" t="s">
        <v>164</v>
      </c>
      <c r="AH146" s="135" t="s">
        <v>1007</v>
      </c>
      <c r="AI146" s="135" t="s">
        <v>1008</v>
      </c>
      <c r="AJ146" s="136">
        <v>10015.85</v>
      </c>
    </row>
    <row r="147" spans="1:36" ht="12.75" customHeight="1" x14ac:dyDescent="0.25">
      <c r="A147" s="142" t="s">
        <v>486</v>
      </c>
      <c r="B147" s="142" t="s">
        <v>487</v>
      </c>
      <c r="C147" s="143" t="s">
        <v>512</v>
      </c>
      <c r="D147" s="143" t="s">
        <v>513</v>
      </c>
      <c r="E147" s="143">
        <v>2019</v>
      </c>
      <c r="F147" s="144">
        <v>7223.57</v>
      </c>
      <c r="G147" s="144">
        <v>7055.58</v>
      </c>
      <c r="H147" s="144">
        <v>0</v>
      </c>
      <c r="I147" s="144">
        <v>0</v>
      </c>
      <c r="J147" s="97"/>
      <c r="K147" s="48"/>
      <c r="R147" s="47" t="str">
        <f t="shared" si="6"/>
        <v>160350</v>
      </c>
      <c r="S147" s="135" t="s">
        <v>264</v>
      </c>
      <c r="T147" s="135" t="s">
        <v>265</v>
      </c>
      <c r="U147" s="135" t="s">
        <v>270</v>
      </c>
      <c r="V147" s="135" t="s">
        <v>271</v>
      </c>
      <c r="W147" s="136">
        <v>2019</v>
      </c>
      <c r="X147" s="136">
        <v>4936</v>
      </c>
      <c r="Y147" s="135" t="s">
        <v>878</v>
      </c>
      <c r="Z147" s="136">
        <v>301919.93</v>
      </c>
      <c r="AA147" s="47">
        <f t="shared" si="7"/>
        <v>301919.93</v>
      </c>
      <c r="AB147" s="47">
        <f t="shared" si="8"/>
        <v>1</v>
      </c>
      <c r="AD147" s="135" t="s">
        <v>389</v>
      </c>
      <c r="AE147" s="135" t="s">
        <v>390</v>
      </c>
      <c r="AF147" s="136">
        <v>2019</v>
      </c>
      <c r="AG147" s="135" t="s">
        <v>164</v>
      </c>
      <c r="AH147" s="135" t="s">
        <v>1007</v>
      </c>
      <c r="AI147" s="135" t="s">
        <v>1008</v>
      </c>
      <c r="AJ147" s="136">
        <v>21071.5</v>
      </c>
    </row>
    <row r="148" spans="1:36" ht="12.75" customHeight="1" x14ac:dyDescent="0.25">
      <c r="A148" s="142" t="s">
        <v>486</v>
      </c>
      <c r="B148" s="142" t="s">
        <v>487</v>
      </c>
      <c r="C148" s="143" t="s">
        <v>514</v>
      </c>
      <c r="D148" s="143" t="s">
        <v>515</v>
      </c>
      <c r="E148" s="143">
        <v>2019</v>
      </c>
      <c r="F148" s="144">
        <v>54515.94</v>
      </c>
      <c r="G148" s="144">
        <v>58298.7</v>
      </c>
      <c r="H148" s="144">
        <v>0</v>
      </c>
      <c r="I148" s="144">
        <v>0</v>
      </c>
      <c r="J148" s="97"/>
      <c r="K148" s="48"/>
      <c r="R148" s="47" t="str">
        <f t="shared" si="6"/>
        <v>160351</v>
      </c>
      <c r="S148" s="135" t="s">
        <v>264</v>
      </c>
      <c r="T148" s="135" t="s">
        <v>265</v>
      </c>
      <c r="U148" s="135" t="s">
        <v>272</v>
      </c>
      <c r="V148" s="135" t="s">
        <v>273</v>
      </c>
      <c r="W148" s="136">
        <v>2019</v>
      </c>
      <c r="X148" s="136">
        <v>2268</v>
      </c>
      <c r="Y148" s="135" t="s">
        <v>938</v>
      </c>
      <c r="Z148" s="136">
        <v>176377.4</v>
      </c>
      <c r="AA148" s="47">
        <f t="shared" si="7"/>
        <v>176377.4</v>
      </c>
      <c r="AB148" s="47">
        <f t="shared" si="8"/>
        <v>1</v>
      </c>
      <c r="AD148" s="135" t="s">
        <v>391</v>
      </c>
      <c r="AE148" s="135" t="s">
        <v>392</v>
      </c>
      <c r="AF148" s="136">
        <v>2019</v>
      </c>
      <c r="AG148" s="135" t="s">
        <v>164</v>
      </c>
      <c r="AH148" s="135" t="s">
        <v>1007</v>
      </c>
      <c r="AI148" s="135" t="s">
        <v>1008</v>
      </c>
      <c r="AJ148" s="136">
        <v>8977.5</v>
      </c>
    </row>
    <row r="149" spans="1:36" ht="12.75" customHeight="1" x14ac:dyDescent="0.25">
      <c r="A149" s="142" t="s">
        <v>516</v>
      </c>
      <c r="B149" s="142" t="s">
        <v>517</v>
      </c>
      <c r="C149" s="143" t="s">
        <v>518</v>
      </c>
      <c r="D149" s="143" t="s">
        <v>519</v>
      </c>
      <c r="E149" s="143">
        <v>2019</v>
      </c>
      <c r="F149" s="144">
        <v>18331.509999999998</v>
      </c>
      <c r="G149" s="144">
        <v>18538.13</v>
      </c>
      <c r="H149" s="144">
        <v>0</v>
      </c>
      <c r="I149" s="144">
        <v>0</v>
      </c>
      <c r="J149" s="97"/>
      <c r="K149" s="48"/>
      <c r="R149" s="47" t="str">
        <f t="shared" si="6"/>
        <v>160354</v>
      </c>
      <c r="S149" s="135" t="s">
        <v>264</v>
      </c>
      <c r="T149" s="135" t="s">
        <v>265</v>
      </c>
      <c r="U149" s="135" t="s">
        <v>274</v>
      </c>
      <c r="V149" s="135" t="s">
        <v>275</v>
      </c>
      <c r="W149" s="136">
        <v>2019</v>
      </c>
      <c r="X149" s="136">
        <v>57</v>
      </c>
      <c r="Y149" s="135" t="s">
        <v>878</v>
      </c>
      <c r="Z149" s="136">
        <v>2814.93</v>
      </c>
      <c r="AA149" s="47">
        <f t="shared" si="7"/>
        <v>3012.47</v>
      </c>
      <c r="AB149" s="47">
        <f t="shared" si="8"/>
        <v>0.93440000000000001</v>
      </c>
      <c r="AD149" s="135" t="s">
        <v>393</v>
      </c>
      <c r="AE149" s="135" t="s">
        <v>394</v>
      </c>
      <c r="AF149" s="136">
        <v>2019</v>
      </c>
      <c r="AG149" s="135" t="s">
        <v>164</v>
      </c>
      <c r="AH149" s="135" t="s">
        <v>1007</v>
      </c>
      <c r="AI149" s="135" t="s">
        <v>1008</v>
      </c>
      <c r="AJ149" s="136">
        <v>75036.33</v>
      </c>
    </row>
    <row r="150" spans="1:36" ht="12.75" customHeight="1" x14ac:dyDescent="0.25">
      <c r="A150" s="142" t="s">
        <v>516</v>
      </c>
      <c r="B150" s="142" t="s">
        <v>517</v>
      </c>
      <c r="C150" s="143" t="s">
        <v>520</v>
      </c>
      <c r="D150" s="143" t="s">
        <v>521</v>
      </c>
      <c r="E150" s="143">
        <v>2019</v>
      </c>
      <c r="F150" s="144">
        <v>18557.509999999998</v>
      </c>
      <c r="G150" s="144">
        <v>18760.78</v>
      </c>
      <c r="H150" s="144">
        <v>0</v>
      </c>
      <c r="I150" s="144">
        <v>-119.29</v>
      </c>
      <c r="J150" s="97"/>
      <c r="K150" s="48"/>
      <c r="R150" s="47" t="str">
        <f t="shared" si="6"/>
        <v>160355</v>
      </c>
      <c r="S150" s="135" t="s">
        <v>264</v>
      </c>
      <c r="T150" s="135" t="s">
        <v>265</v>
      </c>
      <c r="U150" s="135" t="s">
        <v>276</v>
      </c>
      <c r="V150" s="135" t="s">
        <v>277</v>
      </c>
      <c r="W150" s="136">
        <v>2019</v>
      </c>
      <c r="X150" s="136">
        <v>8</v>
      </c>
      <c r="Y150" s="135" t="s">
        <v>938</v>
      </c>
      <c r="Z150" s="136">
        <v>1288.8599999999999</v>
      </c>
      <c r="AA150" s="47">
        <f t="shared" si="7"/>
        <v>1288.8599999999999</v>
      </c>
      <c r="AB150" s="47">
        <f t="shared" si="8"/>
        <v>1</v>
      </c>
      <c r="AD150" s="135" t="s">
        <v>395</v>
      </c>
      <c r="AE150" s="135" t="s">
        <v>396</v>
      </c>
      <c r="AF150" s="136">
        <v>2019</v>
      </c>
      <c r="AG150" s="135" t="s">
        <v>164</v>
      </c>
      <c r="AH150" s="135" t="s">
        <v>1007</v>
      </c>
      <c r="AI150" s="135" t="s">
        <v>1008</v>
      </c>
      <c r="AJ150" s="136">
        <v>47837.55</v>
      </c>
    </row>
    <row r="151" spans="1:36" ht="12.75" customHeight="1" x14ac:dyDescent="0.25">
      <c r="A151" s="142" t="s">
        <v>516</v>
      </c>
      <c r="B151" s="142" t="s">
        <v>517</v>
      </c>
      <c r="C151" s="143" t="s">
        <v>522</v>
      </c>
      <c r="D151" s="143" t="s">
        <v>523</v>
      </c>
      <c r="E151" s="143">
        <v>2019</v>
      </c>
      <c r="F151" s="144">
        <v>7157.99</v>
      </c>
      <c r="G151" s="144">
        <v>7076.26</v>
      </c>
      <c r="H151" s="144">
        <v>0</v>
      </c>
      <c r="I151" s="144">
        <v>0</v>
      </c>
      <c r="J151" s="97"/>
      <c r="K151" s="48"/>
      <c r="R151" s="47" t="str">
        <f t="shared" si="6"/>
        <v>160357</v>
      </c>
      <c r="S151" s="135" t="s">
        <v>264</v>
      </c>
      <c r="T151" s="135" t="s">
        <v>265</v>
      </c>
      <c r="U151" s="135" t="s">
        <v>895</v>
      </c>
      <c r="V151" s="135" t="s">
        <v>896</v>
      </c>
      <c r="W151" s="136">
        <v>2019</v>
      </c>
      <c r="X151" s="136">
        <v>17</v>
      </c>
      <c r="Y151" s="135" t="s">
        <v>878</v>
      </c>
      <c r="Z151" s="136">
        <v>0</v>
      </c>
      <c r="AA151" s="47">
        <f t="shared" si="7"/>
        <v>0</v>
      </c>
      <c r="AB151" s="47">
        <f t="shared" si="8"/>
        <v>0</v>
      </c>
      <c r="AD151" s="135" t="s">
        <v>397</v>
      </c>
      <c r="AE151" s="135" t="s">
        <v>398</v>
      </c>
      <c r="AF151" s="136">
        <v>2019</v>
      </c>
      <c r="AG151" s="135" t="s">
        <v>164</v>
      </c>
      <c r="AH151" s="135" t="s">
        <v>1007</v>
      </c>
      <c r="AI151" s="135" t="s">
        <v>1008</v>
      </c>
      <c r="AJ151" s="136">
        <v>62148.4</v>
      </c>
    </row>
    <row r="152" spans="1:36" ht="12.75" customHeight="1" x14ac:dyDescent="0.25">
      <c r="A152" s="142" t="s">
        <v>516</v>
      </c>
      <c r="B152" s="142" t="s">
        <v>517</v>
      </c>
      <c r="C152" s="143" t="s">
        <v>524</v>
      </c>
      <c r="D152" s="143" t="s">
        <v>525</v>
      </c>
      <c r="E152" s="143">
        <v>2019</v>
      </c>
      <c r="F152" s="144">
        <v>7624.17</v>
      </c>
      <c r="G152" s="144">
        <v>7635.36</v>
      </c>
      <c r="H152" s="144">
        <v>0</v>
      </c>
      <c r="I152" s="144">
        <v>0</v>
      </c>
      <c r="J152" s="97"/>
      <c r="K152" s="48"/>
      <c r="R152" s="47" t="str">
        <f t="shared" si="6"/>
        <v>160359</v>
      </c>
      <c r="S152" s="135" t="s">
        <v>264</v>
      </c>
      <c r="T152" s="135" t="s">
        <v>265</v>
      </c>
      <c r="U152" s="135" t="s">
        <v>897</v>
      </c>
      <c r="V152" s="135" t="s">
        <v>155</v>
      </c>
      <c r="W152" s="136">
        <v>2019</v>
      </c>
      <c r="X152" s="136">
        <v>18</v>
      </c>
      <c r="Y152" s="135" t="s">
        <v>878</v>
      </c>
      <c r="Z152" s="136">
        <v>0</v>
      </c>
      <c r="AA152" s="47">
        <f t="shared" si="7"/>
        <v>0</v>
      </c>
      <c r="AB152" s="47">
        <f t="shared" si="8"/>
        <v>0</v>
      </c>
      <c r="AD152" s="135" t="s">
        <v>910</v>
      </c>
      <c r="AE152" s="135" t="s">
        <v>911</v>
      </c>
      <c r="AF152" s="136">
        <v>2019</v>
      </c>
      <c r="AG152" s="135" t="s">
        <v>164</v>
      </c>
      <c r="AH152" s="135" t="s">
        <v>1007</v>
      </c>
      <c r="AI152" s="135" t="s">
        <v>1008</v>
      </c>
      <c r="AJ152" s="136">
        <v>1420.26</v>
      </c>
    </row>
    <row r="153" spans="1:36" ht="12.75" customHeight="1" x14ac:dyDescent="0.25">
      <c r="A153" s="142" t="s">
        <v>526</v>
      </c>
      <c r="B153" s="142" t="s">
        <v>527</v>
      </c>
      <c r="C153" s="143" t="s">
        <v>528</v>
      </c>
      <c r="D153" s="143" t="s">
        <v>529</v>
      </c>
      <c r="E153" s="143">
        <v>2019</v>
      </c>
      <c r="F153" s="144">
        <v>28498.76</v>
      </c>
      <c r="G153" s="144">
        <v>28799.37</v>
      </c>
      <c r="H153" s="144">
        <v>0</v>
      </c>
      <c r="I153" s="144">
        <v>0</v>
      </c>
      <c r="J153" s="97"/>
      <c r="K153" s="48"/>
      <c r="R153" s="47" t="str">
        <f t="shared" si="6"/>
        <v>160360</v>
      </c>
      <c r="S153" s="135" t="s">
        <v>264</v>
      </c>
      <c r="T153" s="135" t="s">
        <v>265</v>
      </c>
      <c r="U153" s="135" t="s">
        <v>278</v>
      </c>
      <c r="V153" s="135" t="s">
        <v>279</v>
      </c>
      <c r="W153" s="136">
        <v>2019</v>
      </c>
      <c r="X153" s="136">
        <v>417</v>
      </c>
      <c r="Y153" s="135" t="s">
        <v>878</v>
      </c>
      <c r="Z153" s="136">
        <v>33714.449999999997</v>
      </c>
      <c r="AA153" s="47">
        <f t="shared" si="7"/>
        <v>41395.199999999997</v>
      </c>
      <c r="AB153" s="47">
        <f t="shared" si="8"/>
        <v>0.8145</v>
      </c>
      <c r="AD153" s="135" t="s">
        <v>411</v>
      </c>
      <c r="AE153" s="135" t="s">
        <v>412</v>
      </c>
      <c r="AF153" s="136">
        <v>2019</v>
      </c>
      <c r="AG153" s="135" t="s">
        <v>164</v>
      </c>
      <c r="AH153" s="135" t="s">
        <v>1007</v>
      </c>
      <c r="AI153" s="135" t="s">
        <v>1008</v>
      </c>
      <c r="AJ153" s="136">
        <v>415345.08</v>
      </c>
    </row>
    <row r="154" spans="1:36" ht="12.75" customHeight="1" x14ac:dyDescent="0.25">
      <c r="A154" s="142" t="s">
        <v>526</v>
      </c>
      <c r="B154" s="142" t="s">
        <v>527</v>
      </c>
      <c r="C154" s="143" t="s">
        <v>530</v>
      </c>
      <c r="D154" s="143" t="s">
        <v>531</v>
      </c>
      <c r="E154" s="143">
        <v>2019</v>
      </c>
      <c r="F154" s="144">
        <v>8104.67</v>
      </c>
      <c r="G154" s="144">
        <v>8192.64</v>
      </c>
      <c r="H154" s="144">
        <v>0</v>
      </c>
      <c r="I154" s="144">
        <v>0</v>
      </c>
      <c r="J154" s="97"/>
      <c r="K154" s="48"/>
      <c r="R154" s="47" t="str">
        <f t="shared" si="6"/>
        <v>160361</v>
      </c>
      <c r="S154" s="135" t="s">
        <v>264</v>
      </c>
      <c r="T154" s="135" t="s">
        <v>265</v>
      </c>
      <c r="U154" s="135" t="s">
        <v>280</v>
      </c>
      <c r="V154" s="135" t="s">
        <v>281</v>
      </c>
      <c r="W154" s="136">
        <v>2019</v>
      </c>
      <c r="X154" s="136">
        <v>177</v>
      </c>
      <c r="Y154" s="135" t="s">
        <v>938</v>
      </c>
      <c r="Z154" s="136">
        <v>14719.31</v>
      </c>
      <c r="AA154" s="47">
        <f t="shared" si="7"/>
        <v>16548.830000000002</v>
      </c>
      <c r="AB154" s="47">
        <f t="shared" si="8"/>
        <v>0.88939999999999997</v>
      </c>
      <c r="AD154" s="135" t="s">
        <v>413</v>
      </c>
      <c r="AE154" s="135" t="s">
        <v>414</v>
      </c>
      <c r="AF154" s="136">
        <v>2019</v>
      </c>
      <c r="AG154" s="135" t="s">
        <v>164</v>
      </c>
      <c r="AH154" s="135" t="s">
        <v>1007</v>
      </c>
      <c r="AI154" s="135" t="s">
        <v>1008</v>
      </c>
      <c r="AJ154" s="136">
        <v>312430.69</v>
      </c>
    </row>
    <row r="155" spans="1:36" ht="12.75" customHeight="1" x14ac:dyDescent="0.25">
      <c r="A155" s="142" t="s">
        <v>526</v>
      </c>
      <c r="B155" s="142" t="s">
        <v>527</v>
      </c>
      <c r="C155" s="143" t="s">
        <v>532</v>
      </c>
      <c r="D155" s="143" t="s">
        <v>533</v>
      </c>
      <c r="E155" s="143">
        <v>2019</v>
      </c>
      <c r="F155" s="144">
        <v>3263.17</v>
      </c>
      <c r="G155" s="144">
        <v>3214.64</v>
      </c>
      <c r="H155" s="144">
        <v>0</v>
      </c>
      <c r="I155" s="144">
        <v>0</v>
      </c>
      <c r="J155" s="97"/>
      <c r="K155" s="48"/>
      <c r="R155" s="47" t="str">
        <f t="shared" si="6"/>
        <v>160362</v>
      </c>
      <c r="S155" s="135" t="s">
        <v>264</v>
      </c>
      <c r="T155" s="135" t="s">
        <v>265</v>
      </c>
      <c r="U155" s="135" t="s">
        <v>282</v>
      </c>
      <c r="V155" s="135" t="s">
        <v>283</v>
      </c>
      <c r="W155" s="136">
        <v>2019</v>
      </c>
      <c r="X155" s="136">
        <v>13</v>
      </c>
      <c r="Y155" s="135" t="s">
        <v>878</v>
      </c>
      <c r="Z155" s="136">
        <v>175</v>
      </c>
      <c r="AA155" s="47">
        <f t="shared" si="7"/>
        <v>175</v>
      </c>
      <c r="AB155" s="47">
        <f t="shared" si="8"/>
        <v>1</v>
      </c>
      <c r="AD155" s="135" t="s">
        <v>415</v>
      </c>
      <c r="AE155" s="135" t="s">
        <v>416</v>
      </c>
      <c r="AF155" s="136">
        <v>2019</v>
      </c>
      <c r="AG155" s="135" t="s">
        <v>164</v>
      </c>
      <c r="AH155" s="135" t="s">
        <v>1007</v>
      </c>
      <c r="AI155" s="135" t="s">
        <v>1008</v>
      </c>
      <c r="AJ155" s="136">
        <v>6582.63</v>
      </c>
    </row>
    <row r="156" spans="1:36" ht="12.75" customHeight="1" x14ac:dyDescent="0.25">
      <c r="A156" s="142" t="s">
        <v>526</v>
      </c>
      <c r="B156" s="142" t="s">
        <v>527</v>
      </c>
      <c r="C156" s="143" t="s">
        <v>914</v>
      </c>
      <c r="D156" s="143" t="s">
        <v>915</v>
      </c>
      <c r="E156" s="143">
        <v>2019</v>
      </c>
      <c r="F156" s="144">
        <v>0</v>
      </c>
      <c r="G156" s="144">
        <v>0</v>
      </c>
      <c r="H156" s="144">
        <v>0</v>
      </c>
      <c r="I156" s="144">
        <v>0</v>
      </c>
      <c r="J156" s="97"/>
      <c r="K156" s="48"/>
      <c r="R156" s="47" t="str">
        <f t="shared" si="6"/>
        <v>160363</v>
      </c>
      <c r="S156" s="135" t="s">
        <v>264</v>
      </c>
      <c r="T156" s="135" t="s">
        <v>265</v>
      </c>
      <c r="U156" s="135" t="s">
        <v>284</v>
      </c>
      <c r="V156" s="135" t="s">
        <v>285</v>
      </c>
      <c r="W156" s="136">
        <v>2019</v>
      </c>
      <c r="X156" s="136">
        <v>584</v>
      </c>
      <c r="Y156" s="135" t="s">
        <v>878</v>
      </c>
      <c r="Z156" s="136">
        <v>17879.400000000001</v>
      </c>
      <c r="AA156" s="47">
        <f t="shared" si="7"/>
        <v>17879.400000000001</v>
      </c>
      <c r="AB156" s="47">
        <f t="shared" si="8"/>
        <v>1</v>
      </c>
      <c r="AD156" s="135" t="s">
        <v>419</v>
      </c>
      <c r="AE156" s="135" t="s">
        <v>420</v>
      </c>
      <c r="AF156" s="136">
        <v>2019</v>
      </c>
      <c r="AG156" s="135" t="s">
        <v>164</v>
      </c>
      <c r="AH156" s="135" t="s">
        <v>1007</v>
      </c>
      <c r="AI156" s="135" t="s">
        <v>1008</v>
      </c>
      <c r="AJ156" s="136">
        <v>2750</v>
      </c>
    </row>
    <row r="157" spans="1:36" ht="12.75" customHeight="1" x14ac:dyDescent="0.25">
      <c r="A157" s="142" t="s">
        <v>526</v>
      </c>
      <c r="B157" s="142" t="s">
        <v>527</v>
      </c>
      <c r="C157" s="143" t="s">
        <v>534</v>
      </c>
      <c r="D157" s="143" t="s">
        <v>535</v>
      </c>
      <c r="E157" s="143">
        <v>2019</v>
      </c>
      <c r="F157" s="144">
        <v>0</v>
      </c>
      <c r="G157" s="144">
        <v>0</v>
      </c>
      <c r="H157" s="144">
        <v>0</v>
      </c>
      <c r="I157" s="144">
        <v>0</v>
      </c>
      <c r="J157" s="97"/>
      <c r="K157" s="48"/>
      <c r="R157" s="47" t="str">
        <f t="shared" si="6"/>
        <v>160364</v>
      </c>
      <c r="S157" s="135" t="s">
        <v>264</v>
      </c>
      <c r="T157" s="135" t="s">
        <v>265</v>
      </c>
      <c r="U157" s="135" t="s">
        <v>286</v>
      </c>
      <c r="V157" s="135" t="s">
        <v>287</v>
      </c>
      <c r="W157" s="136">
        <v>2019</v>
      </c>
      <c r="X157" s="136">
        <v>165</v>
      </c>
      <c r="Y157" s="135" t="s">
        <v>878</v>
      </c>
      <c r="Z157" s="136">
        <v>10755.75</v>
      </c>
      <c r="AA157" s="47">
        <f t="shared" si="7"/>
        <v>10755.75</v>
      </c>
      <c r="AB157" s="98">
        <f>ROUND(IF(ISERROR(Z157/AA157),0,(Z157/AA157)),4)</f>
        <v>1</v>
      </c>
      <c r="AD157" s="135" t="s">
        <v>421</v>
      </c>
      <c r="AE157" s="135" t="s">
        <v>422</v>
      </c>
      <c r="AF157" s="136">
        <v>2019</v>
      </c>
      <c r="AG157" s="135" t="s">
        <v>164</v>
      </c>
      <c r="AH157" s="135" t="s">
        <v>1007</v>
      </c>
      <c r="AI157" s="135" t="s">
        <v>1008</v>
      </c>
      <c r="AJ157" s="136">
        <v>4252.25</v>
      </c>
    </row>
    <row r="158" spans="1:36" ht="12.75" customHeight="1" x14ac:dyDescent="0.25">
      <c r="A158" s="142" t="s">
        <v>526</v>
      </c>
      <c r="B158" s="142" t="s">
        <v>527</v>
      </c>
      <c r="C158" s="143" t="s">
        <v>536</v>
      </c>
      <c r="D158" s="143" t="s">
        <v>537</v>
      </c>
      <c r="E158" s="143">
        <v>2019</v>
      </c>
      <c r="F158" s="144">
        <v>2039.58</v>
      </c>
      <c r="G158" s="144">
        <v>1980.93</v>
      </c>
      <c r="H158" s="144">
        <v>0</v>
      </c>
      <c r="I158" s="144">
        <v>0</v>
      </c>
      <c r="J158" s="97"/>
      <c r="K158" s="48"/>
      <c r="R158" s="47" t="str">
        <f t="shared" si="6"/>
        <v>160366</v>
      </c>
      <c r="S158" s="135" t="s">
        <v>264</v>
      </c>
      <c r="T158" s="135" t="s">
        <v>265</v>
      </c>
      <c r="U158" s="135" t="s">
        <v>288</v>
      </c>
      <c r="V158" s="135" t="s">
        <v>289</v>
      </c>
      <c r="W158" s="136">
        <v>2019</v>
      </c>
      <c r="X158" s="136">
        <v>224</v>
      </c>
      <c r="Y158" s="135" t="s">
        <v>878</v>
      </c>
      <c r="Z158" s="136">
        <v>2824.3</v>
      </c>
      <c r="AA158" s="104">
        <f t="shared" si="7"/>
        <v>2824.3</v>
      </c>
      <c r="AB158" s="47">
        <f t="shared" si="8"/>
        <v>1</v>
      </c>
      <c r="AD158" s="135" t="s">
        <v>423</v>
      </c>
      <c r="AE158" s="135" t="s">
        <v>424</v>
      </c>
      <c r="AF158" s="136">
        <v>2019</v>
      </c>
      <c r="AG158" s="135" t="s">
        <v>164</v>
      </c>
      <c r="AH158" s="135" t="s">
        <v>1007</v>
      </c>
      <c r="AI158" s="135" t="s">
        <v>1008</v>
      </c>
      <c r="AJ158" s="136">
        <v>1696.81</v>
      </c>
    </row>
    <row r="159" spans="1:36" ht="12.75" customHeight="1" x14ac:dyDescent="0.25">
      <c r="A159" s="142" t="s">
        <v>526</v>
      </c>
      <c r="B159" s="142" t="s">
        <v>527</v>
      </c>
      <c r="C159" s="143" t="s">
        <v>538</v>
      </c>
      <c r="D159" s="143" t="s">
        <v>539</v>
      </c>
      <c r="E159" s="143">
        <v>2019</v>
      </c>
      <c r="F159" s="144">
        <v>5859</v>
      </c>
      <c r="G159" s="144">
        <v>6277.5</v>
      </c>
      <c r="H159" s="144">
        <v>0</v>
      </c>
      <c r="I159" s="144">
        <v>0</v>
      </c>
      <c r="J159" s="97"/>
      <c r="K159" s="48"/>
      <c r="R159" s="47" t="str">
        <f t="shared" si="6"/>
        <v>160367</v>
      </c>
      <c r="S159" s="135" t="s">
        <v>264</v>
      </c>
      <c r="T159" s="135" t="s">
        <v>265</v>
      </c>
      <c r="U159" s="135" t="s">
        <v>290</v>
      </c>
      <c r="V159" s="135" t="s">
        <v>291</v>
      </c>
      <c r="W159" s="136">
        <v>2019</v>
      </c>
      <c r="X159" s="136">
        <v>68</v>
      </c>
      <c r="Y159" s="135" t="s">
        <v>878</v>
      </c>
      <c r="Z159" s="136">
        <v>4594.59</v>
      </c>
      <c r="AA159" s="47">
        <f t="shared" si="7"/>
        <v>4594.59</v>
      </c>
      <c r="AB159" s="47">
        <f t="shared" si="8"/>
        <v>1</v>
      </c>
      <c r="AD159" s="135" t="s">
        <v>435</v>
      </c>
      <c r="AE159" s="135" t="s">
        <v>436</v>
      </c>
      <c r="AF159" s="136">
        <v>2019</v>
      </c>
      <c r="AG159" s="135" t="s">
        <v>164</v>
      </c>
      <c r="AH159" s="135" t="s">
        <v>1007</v>
      </c>
      <c r="AI159" s="135" t="s">
        <v>1008</v>
      </c>
      <c r="AJ159" s="136">
        <v>34639.129999999997</v>
      </c>
    </row>
    <row r="160" spans="1:36" ht="12.75" customHeight="1" x14ac:dyDescent="0.25">
      <c r="A160" s="142" t="s">
        <v>526</v>
      </c>
      <c r="B160" s="142" t="s">
        <v>527</v>
      </c>
      <c r="C160" s="143" t="s">
        <v>540</v>
      </c>
      <c r="D160" s="143" t="s">
        <v>541</v>
      </c>
      <c r="E160" s="143">
        <v>2019</v>
      </c>
      <c r="F160" s="144">
        <v>18809.16</v>
      </c>
      <c r="G160" s="144">
        <v>17875.509999999998</v>
      </c>
      <c r="H160" s="144">
        <v>0</v>
      </c>
      <c r="I160" s="144">
        <v>0</v>
      </c>
      <c r="J160" s="97"/>
      <c r="K160" s="48"/>
      <c r="R160" s="47" t="str">
        <f t="shared" si="6"/>
        <v>160368</v>
      </c>
      <c r="S160" s="135" t="s">
        <v>264</v>
      </c>
      <c r="T160" s="135" t="s">
        <v>265</v>
      </c>
      <c r="U160" s="135" t="s">
        <v>292</v>
      </c>
      <c r="V160" s="135" t="s">
        <v>293</v>
      </c>
      <c r="W160" s="136">
        <v>2019</v>
      </c>
      <c r="X160" s="136">
        <v>2547</v>
      </c>
      <c r="Y160" s="135" t="s">
        <v>878</v>
      </c>
      <c r="Z160" s="136">
        <v>220467.31</v>
      </c>
      <c r="AA160" s="47">
        <f t="shared" si="7"/>
        <v>220467.31</v>
      </c>
      <c r="AB160" s="47">
        <f t="shared" si="8"/>
        <v>1</v>
      </c>
      <c r="AD160" s="135" t="s">
        <v>437</v>
      </c>
      <c r="AE160" s="135" t="s">
        <v>438</v>
      </c>
      <c r="AF160" s="136">
        <v>2019</v>
      </c>
      <c r="AG160" s="135" t="s">
        <v>164</v>
      </c>
      <c r="AH160" s="135" t="s">
        <v>1007</v>
      </c>
      <c r="AI160" s="135" t="s">
        <v>1008</v>
      </c>
      <c r="AJ160" s="136">
        <v>24192.75</v>
      </c>
    </row>
    <row r="161" spans="1:36" ht="12.75" customHeight="1" x14ac:dyDescent="0.25">
      <c r="A161" s="142" t="s">
        <v>526</v>
      </c>
      <c r="B161" s="142" t="s">
        <v>527</v>
      </c>
      <c r="C161" s="143" t="s">
        <v>542</v>
      </c>
      <c r="D161" s="143" t="s">
        <v>543</v>
      </c>
      <c r="E161" s="143">
        <v>2019</v>
      </c>
      <c r="F161" s="144">
        <v>8061.07</v>
      </c>
      <c r="G161" s="144">
        <v>7660.94</v>
      </c>
      <c r="H161" s="144">
        <v>0</v>
      </c>
      <c r="I161" s="144">
        <v>0</v>
      </c>
      <c r="J161" s="97"/>
      <c r="K161" s="48"/>
      <c r="R161" s="47" t="str">
        <f t="shared" si="6"/>
        <v>160369</v>
      </c>
      <c r="S161" s="135" t="s">
        <v>264</v>
      </c>
      <c r="T161" s="135" t="s">
        <v>265</v>
      </c>
      <c r="U161" s="135" t="s">
        <v>294</v>
      </c>
      <c r="V161" s="135" t="s">
        <v>295</v>
      </c>
      <c r="W161" s="136">
        <v>2019</v>
      </c>
      <c r="X161" s="136">
        <v>924</v>
      </c>
      <c r="Y161" s="135" t="s">
        <v>938</v>
      </c>
      <c r="Z161" s="136">
        <v>51946.05</v>
      </c>
      <c r="AA161" s="47">
        <f t="shared" si="7"/>
        <v>51946.05</v>
      </c>
      <c r="AB161" s="47">
        <f t="shared" si="8"/>
        <v>1</v>
      </c>
      <c r="AD161" s="135" t="s">
        <v>439</v>
      </c>
      <c r="AE161" s="135" t="s">
        <v>440</v>
      </c>
      <c r="AF161" s="136">
        <v>2019</v>
      </c>
      <c r="AG161" s="135" t="s">
        <v>164</v>
      </c>
      <c r="AH161" s="135" t="s">
        <v>1007</v>
      </c>
      <c r="AI161" s="135" t="s">
        <v>1008</v>
      </c>
      <c r="AJ161" s="136">
        <v>143455.9</v>
      </c>
    </row>
    <row r="162" spans="1:36" ht="12.75" customHeight="1" x14ac:dyDescent="0.25">
      <c r="A162" s="142" t="s">
        <v>544</v>
      </c>
      <c r="B162" s="142" t="s">
        <v>545</v>
      </c>
      <c r="C162" s="143" t="s">
        <v>546</v>
      </c>
      <c r="D162" s="143" t="s">
        <v>547</v>
      </c>
      <c r="E162" s="143">
        <v>2019</v>
      </c>
      <c r="F162" s="144">
        <v>21627.71</v>
      </c>
      <c r="G162" s="144">
        <v>21636.53</v>
      </c>
      <c r="H162" s="144">
        <v>0</v>
      </c>
      <c r="I162" s="144">
        <v>0</v>
      </c>
      <c r="J162" s="97"/>
      <c r="K162" s="48"/>
      <c r="R162" s="47" t="str">
        <f t="shared" si="6"/>
        <v>160370</v>
      </c>
      <c r="S162" s="135" t="s">
        <v>264</v>
      </c>
      <c r="T162" s="135" t="s">
        <v>265</v>
      </c>
      <c r="U162" s="135" t="s">
        <v>296</v>
      </c>
      <c r="V162" s="135" t="s">
        <v>297</v>
      </c>
      <c r="W162" s="136">
        <v>2019</v>
      </c>
      <c r="X162" s="136">
        <v>8</v>
      </c>
      <c r="Y162" s="135" t="s">
        <v>878</v>
      </c>
      <c r="Z162" s="136">
        <v>0</v>
      </c>
      <c r="AA162" s="47">
        <f t="shared" si="7"/>
        <v>0</v>
      </c>
      <c r="AB162" s="47">
        <f t="shared" si="8"/>
        <v>0</v>
      </c>
      <c r="AD162" s="135" t="s">
        <v>441</v>
      </c>
      <c r="AE162" s="135" t="s">
        <v>442</v>
      </c>
      <c r="AF162" s="136">
        <v>2019</v>
      </c>
      <c r="AG162" s="135" t="s">
        <v>164</v>
      </c>
      <c r="AH162" s="135" t="s">
        <v>1007</v>
      </c>
      <c r="AI162" s="135" t="s">
        <v>1008</v>
      </c>
      <c r="AJ162" s="136">
        <v>56398.64</v>
      </c>
    </row>
    <row r="163" spans="1:36" ht="12.75" customHeight="1" x14ac:dyDescent="0.25">
      <c r="A163" s="142" t="s">
        <v>548</v>
      </c>
      <c r="B163" s="142" t="s">
        <v>549</v>
      </c>
      <c r="C163" s="143" t="s">
        <v>550</v>
      </c>
      <c r="D163" s="143" t="s">
        <v>551</v>
      </c>
      <c r="E163" s="143">
        <v>2019</v>
      </c>
      <c r="F163" s="144">
        <v>8980.35</v>
      </c>
      <c r="G163" s="144">
        <v>11192.9</v>
      </c>
      <c r="H163" s="144">
        <v>0</v>
      </c>
      <c r="I163" s="144">
        <v>0</v>
      </c>
      <c r="J163" s="97"/>
      <c r="K163" s="48"/>
      <c r="R163" s="47" t="str">
        <f t="shared" si="6"/>
        <v>160374</v>
      </c>
      <c r="S163" s="135" t="s">
        <v>264</v>
      </c>
      <c r="T163" s="135" t="s">
        <v>265</v>
      </c>
      <c r="U163" s="135" t="s">
        <v>298</v>
      </c>
      <c r="V163" s="135" t="s">
        <v>299</v>
      </c>
      <c r="W163" s="136">
        <v>2019</v>
      </c>
      <c r="X163" s="136">
        <v>280</v>
      </c>
      <c r="Y163" s="135" t="s">
        <v>938</v>
      </c>
      <c r="Z163" s="136">
        <v>16933.95</v>
      </c>
      <c r="AA163" s="47">
        <f t="shared" si="7"/>
        <v>16933.95</v>
      </c>
      <c r="AB163" s="47">
        <f t="shared" si="8"/>
        <v>1</v>
      </c>
      <c r="AD163" s="135" t="s">
        <v>443</v>
      </c>
      <c r="AE163" s="135" t="s">
        <v>444</v>
      </c>
      <c r="AF163" s="136">
        <v>2019</v>
      </c>
      <c r="AG163" s="135" t="s">
        <v>164</v>
      </c>
      <c r="AH163" s="135" t="s">
        <v>1007</v>
      </c>
      <c r="AI163" s="135" t="s">
        <v>1008</v>
      </c>
      <c r="AJ163" s="136">
        <v>26540.53</v>
      </c>
    </row>
    <row r="164" spans="1:36" ht="12.75" customHeight="1" x14ac:dyDescent="0.25">
      <c r="A164" s="142" t="s">
        <v>548</v>
      </c>
      <c r="B164" s="142" t="s">
        <v>549</v>
      </c>
      <c r="C164" s="143" t="s">
        <v>552</v>
      </c>
      <c r="D164" s="143" t="s">
        <v>553</v>
      </c>
      <c r="E164" s="143">
        <v>2019</v>
      </c>
      <c r="F164" s="144">
        <v>4047.71</v>
      </c>
      <c r="G164" s="144">
        <v>4074.45</v>
      </c>
      <c r="H164" s="144">
        <v>0</v>
      </c>
      <c r="I164" s="144">
        <v>0</v>
      </c>
      <c r="J164" s="97"/>
      <c r="K164" s="48"/>
      <c r="R164" s="47" t="str">
        <f t="shared" si="6"/>
        <v>160376</v>
      </c>
      <c r="S164" s="135" t="s">
        <v>264</v>
      </c>
      <c r="T164" s="135" t="s">
        <v>265</v>
      </c>
      <c r="U164" s="135" t="s">
        <v>300</v>
      </c>
      <c r="V164" s="135" t="s">
        <v>301</v>
      </c>
      <c r="W164" s="136">
        <v>2019</v>
      </c>
      <c r="X164" s="136">
        <v>149</v>
      </c>
      <c r="Y164" s="135" t="s">
        <v>878</v>
      </c>
      <c r="Z164" s="136">
        <v>17481.02</v>
      </c>
      <c r="AA164" s="47">
        <f t="shared" si="7"/>
        <v>17481.02</v>
      </c>
      <c r="AB164" s="47">
        <f t="shared" si="8"/>
        <v>1</v>
      </c>
      <c r="AD164" s="135" t="s">
        <v>445</v>
      </c>
      <c r="AE164" s="135" t="s">
        <v>446</v>
      </c>
      <c r="AF164" s="136">
        <v>2019</v>
      </c>
      <c r="AG164" s="135" t="s">
        <v>164</v>
      </c>
      <c r="AH164" s="135" t="s">
        <v>1007</v>
      </c>
      <c r="AI164" s="135" t="s">
        <v>1008</v>
      </c>
      <c r="AJ164" s="136">
        <v>13285.8</v>
      </c>
    </row>
    <row r="165" spans="1:36" ht="12.75" customHeight="1" x14ac:dyDescent="0.25">
      <c r="A165" s="142" t="s">
        <v>548</v>
      </c>
      <c r="B165" s="142" t="s">
        <v>549</v>
      </c>
      <c r="C165" s="143" t="s">
        <v>554</v>
      </c>
      <c r="D165" s="143" t="s">
        <v>555</v>
      </c>
      <c r="E165" s="143">
        <v>2019</v>
      </c>
      <c r="F165" s="144">
        <v>24050.92</v>
      </c>
      <c r="G165" s="144">
        <v>27843.52</v>
      </c>
      <c r="H165" s="144">
        <v>0</v>
      </c>
      <c r="I165" s="144">
        <v>0</v>
      </c>
      <c r="J165" s="97"/>
      <c r="K165" s="48"/>
      <c r="R165" s="47" t="str">
        <f t="shared" si="6"/>
        <v>161227</v>
      </c>
      <c r="S165" s="135" t="s">
        <v>264</v>
      </c>
      <c r="T165" s="135" t="s">
        <v>265</v>
      </c>
      <c r="U165" s="135" t="s">
        <v>540</v>
      </c>
      <c r="V165" s="135" t="s">
        <v>541</v>
      </c>
      <c r="W165" s="136">
        <v>2019</v>
      </c>
      <c r="X165" s="136">
        <v>5</v>
      </c>
      <c r="Y165" s="135" t="s">
        <v>878</v>
      </c>
      <c r="Z165" s="136">
        <v>1366.02</v>
      </c>
      <c r="AA165" s="47">
        <f t="shared" si="7"/>
        <v>40161</v>
      </c>
      <c r="AB165" s="47">
        <f t="shared" si="8"/>
        <v>3.4000000000000002E-2</v>
      </c>
      <c r="AD165" s="135" t="s">
        <v>447</v>
      </c>
      <c r="AE165" s="135" t="s">
        <v>448</v>
      </c>
      <c r="AF165" s="136">
        <v>2019</v>
      </c>
      <c r="AG165" s="135" t="s">
        <v>164</v>
      </c>
      <c r="AH165" s="135" t="s">
        <v>1007</v>
      </c>
      <c r="AI165" s="135" t="s">
        <v>1008</v>
      </c>
      <c r="AJ165" s="136">
        <v>6505.12</v>
      </c>
    </row>
    <row r="166" spans="1:36" ht="12.75" customHeight="1" x14ac:dyDescent="0.25">
      <c r="A166" s="142" t="s">
        <v>548</v>
      </c>
      <c r="B166" s="142" t="s">
        <v>549</v>
      </c>
      <c r="C166" s="143" t="s">
        <v>556</v>
      </c>
      <c r="D166" s="143" t="s">
        <v>557</v>
      </c>
      <c r="E166" s="143">
        <v>2019</v>
      </c>
      <c r="F166" s="144">
        <v>18025.8</v>
      </c>
      <c r="G166" s="144">
        <v>17004.82</v>
      </c>
      <c r="H166" s="144">
        <v>0</v>
      </c>
      <c r="I166" s="144">
        <v>0</v>
      </c>
      <c r="J166" s="97"/>
      <c r="K166" s="48"/>
      <c r="R166" s="47" t="str">
        <f t="shared" si="6"/>
        <v>161239</v>
      </c>
      <c r="S166" s="135" t="s">
        <v>264</v>
      </c>
      <c r="T166" s="135" t="s">
        <v>265</v>
      </c>
      <c r="U166" s="135" t="s">
        <v>302</v>
      </c>
      <c r="V166" s="135" t="s">
        <v>1070</v>
      </c>
      <c r="W166" s="136">
        <v>2019</v>
      </c>
      <c r="X166" s="136">
        <v>382</v>
      </c>
      <c r="Y166" s="135" t="s">
        <v>938</v>
      </c>
      <c r="Z166" s="136">
        <v>27943.34</v>
      </c>
      <c r="AA166" s="47">
        <f t="shared" si="7"/>
        <v>27943.34</v>
      </c>
      <c r="AB166" s="47">
        <f t="shared" si="8"/>
        <v>1</v>
      </c>
      <c r="AD166" s="135" t="s">
        <v>449</v>
      </c>
      <c r="AE166" s="135" t="s">
        <v>450</v>
      </c>
      <c r="AF166" s="136">
        <v>2019</v>
      </c>
      <c r="AG166" s="135" t="s">
        <v>164</v>
      </c>
      <c r="AH166" s="135" t="s">
        <v>1007</v>
      </c>
      <c r="AI166" s="135" t="s">
        <v>1008</v>
      </c>
      <c r="AJ166" s="136">
        <v>1218.52</v>
      </c>
    </row>
    <row r="167" spans="1:36" ht="12.75" customHeight="1" x14ac:dyDescent="0.25">
      <c r="A167" s="142" t="s">
        <v>548</v>
      </c>
      <c r="B167" s="142" t="s">
        <v>549</v>
      </c>
      <c r="C167" s="143" t="s">
        <v>558</v>
      </c>
      <c r="D167" s="143" t="s">
        <v>559</v>
      </c>
      <c r="E167" s="143">
        <v>2019</v>
      </c>
      <c r="F167" s="144">
        <v>12143.14</v>
      </c>
      <c r="G167" s="144">
        <v>12223.35</v>
      </c>
      <c r="H167" s="144">
        <v>0</v>
      </c>
      <c r="I167" s="144">
        <v>0</v>
      </c>
      <c r="J167" s="97"/>
      <c r="K167" s="48"/>
      <c r="R167" s="47" t="str">
        <f t="shared" si="6"/>
        <v>169696</v>
      </c>
      <c r="S167" s="135" t="s">
        <v>264</v>
      </c>
      <c r="T167" s="135" t="s">
        <v>265</v>
      </c>
      <c r="U167" s="135" t="s">
        <v>1138</v>
      </c>
      <c r="V167" s="135" t="s">
        <v>1139</v>
      </c>
      <c r="W167" s="136">
        <v>2019</v>
      </c>
      <c r="X167" s="136">
        <v>0</v>
      </c>
      <c r="Y167" s="135" t="s">
        <v>878</v>
      </c>
      <c r="Z167" s="136">
        <v>0</v>
      </c>
      <c r="AA167" s="47">
        <f t="shared" si="7"/>
        <v>0</v>
      </c>
      <c r="AB167" s="47">
        <f t="shared" si="8"/>
        <v>0</v>
      </c>
      <c r="AD167" s="135" t="s">
        <v>451</v>
      </c>
      <c r="AE167" s="135" t="s">
        <v>452</v>
      </c>
      <c r="AF167" s="136">
        <v>2019</v>
      </c>
      <c r="AG167" s="135" t="s">
        <v>164</v>
      </c>
      <c r="AH167" s="135" t="s">
        <v>1007</v>
      </c>
      <c r="AI167" s="135" t="s">
        <v>1008</v>
      </c>
      <c r="AJ167" s="136">
        <v>11423.68</v>
      </c>
    </row>
    <row r="168" spans="1:36" ht="12.75" customHeight="1" x14ac:dyDescent="0.25">
      <c r="A168" s="142" t="s">
        <v>560</v>
      </c>
      <c r="B168" s="142" t="s">
        <v>561</v>
      </c>
      <c r="C168" s="143" t="s">
        <v>562</v>
      </c>
      <c r="D168" s="143" t="s">
        <v>563</v>
      </c>
      <c r="E168" s="143">
        <v>2019</v>
      </c>
      <c r="F168" s="144">
        <v>0</v>
      </c>
      <c r="G168" s="144">
        <v>0</v>
      </c>
      <c r="H168" s="144">
        <v>0</v>
      </c>
      <c r="I168" s="144">
        <v>0</v>
      </c>
      <c r="J168" s="97"/>
      <c r="K168" s="48"/>
      <c r="R168" s="47" t="str">
        <f t="shared" si="6"/>
        <v>170377</v>
      </c>
      <c r="S168" s="135" t="s">
        <v>304</v>
      </c>
      <c r="T168" s="135" t="s">
        <v>305</v>
      </c>
      <c r="U168" s="135" t="s">
        <v>306</v>
      </c>
      <c r="V168" s="135" t="s">
        <v>307</v>
      </c>
      <c r="W168" s="136">
        <v>2019</v>
      </c>
      <c r="X168" s="136">
        <v>96</v>
      </c>
      <c r="Y168" s="135" t="s">
        <v>878</v>
      </c>
      <c r="Z168" s="136">
        <v>1100</v>
      </c>
      <c r="AA168" s="47">
        <f t="shared" si="7"/>
        <v>1100</v>
      </c>
      <c r="AB168" s="47">
        <f t="shared" si="8"/>
        <v>1</v>
      </c>
      <c r="AD168" s="135" t="s">
        <v>455</v>
      </c>
      <c r="AE168" s="135" t="s">
        <v>456</v>
      </c>
      <c r="AF168" s="136">
        <v>2019</v>
      </c>
      <c r="AG168" s="135" t="s">
        <v>164</v>
      </c>
      <c r="AH168" s="135" t="s">
        <v>1007</v>
      </c>
      <c r="AI168" s="135" t="s">
        <v>1008</v>
      </c>
      <c r="AJ168" s="136">
        <v>3025</v>
      </c>
    </row>
    <row r="169" spans="1:36" ht="12.75" customHeight="1" x14ac:dyDescent="0.25">
      <c r="A169" s="142" t="s">
        <v>560</v>
      </c>
      <c r="B169" s="142" t="s">
        <v>561</v>
      </c>
      <c r="C169" s="143" t="s">
        <v>564</v>
      </c>
      <c r="D169" s="143" t="s">
        <v>565</v>
      </c>
      <c r="E169" s="143">
        <v>2019</v>
      </c>
      <c r="F169" s="144">
        <v>17430.86</v>
      </c>
      <c r="G169" s="144">
        <v>19481.55</v>
      </c>
      <c r="H169" s="144">
        <v>0</v>
      </c>
      <c r="I169" s="144">
        <v>0</v>
      </c>
      <c r="J169" s="97"/>
      <c r="K169" s="48"/>
      <c r="R169" s="47" t="str">
        <f t="shared" si="6"/>
        <v>170378</v>
      </c>
      <c r="S169" s="135" t="s">
        <v>304</v>
      </c>
      <c r="T169" s="135" t="s">
        <v>305</v>
      </c>
      <c r="U169" s="135" t="s">
        <v>308</v>
      </c>
      <c r="V169" s="135" t="s">
        <v>309</v>
      </c>
      <c r="W169" s="136">
        <v>2019</v>
      </c>
      <c r="X169" s="136">
        <v>38</v>
      </c>
      <c r="Y169" s="135" t="s">
        <v>938</v>
      </c>
      <c r="Z169" s="136">
        <v>70523.199999999997</v>
      </c>
      <c r="AA169" s="47">
        <f t="shared" si="7"/>
        <v>70523.199999999997</v>
      </c>
      <c r="AB169" s="47">
        <f t="shared" si="8"/>
        <v>1</v>
      </c>
      <c r="AD169" s="135" t="s">
        <v>457</v>
      </c>
      <c r="AE169" s="135" t="s">
        <v>458</v>
      </c>
      <c r="AF169" s="136">
        <v>2019</v>
      </c>
      <c r="AG169" s="135" t="s">
        <v>164</v>
      </c>
      <c r="AH169" s="135" t="s">
        <v>1007</v>
      </c>
      <c r="AI169" s="135" t="s">
        <v>1008</v>
      </c>
      <c r="AJ169" s="136">
        <v>18053.830000000002</v>
      </c>
    </row>
    <row r="170" spans="1:36" ht="12.75" customHeight="1" x14ac:dyDescent="0.25">
      <c r="A170" s="142" t="s">
        <v>560</v>
      </c>
      <c r="B170" s="142" t="s">
        <v>561</v>
      </c>
      <c r="C170" s="143" t="s">
        <v>566</v>
      </c>
      <c r="D170" s="143" t="s">
        <v>567</v>
      </c>
      <c r="E170" s="143">
        <v>2019</v>
      </c>
      <c r="F170" s="144">
        <v>11631.48</v>
      </c>
      <c r="G170" s="144">
        <v>12999.89</v>
      </c>
      <c r="H170" s="144">
        <v>0</v>
      </c>
      <c r="I170" s="144">
        <v>0</v>
      </c>
      <c r="J170" s="97"/>
      <c r="K170" s="48"/>
      <c r="R170" s="47" t="str">
        <f t="shared" si="6"/>
        <v>170385</v>
      </c>
      <c r="S170" s="135" t="s">
        <v>304</v>
      </c>
      <c r="T170" s="135" t="s">
        <v>305</v>
      </c>
      <c r="U170" s="135" t="s">
        <v>310</v>
      </c>
      <c r="V170" s="135" t="s">
        <v>311</v>
      </c>
      <c r="W170" s="136">
        <v>2019</v>
      </c>
      <c r="X170" s="136">
        <v>10</v>
      </c>
      <c r="Y170" s="135" t="s">
        <v>878</v>
      </c>
      <c r="Z170" s="136">
        <v>2090</v>
      </c>
      <c r="AA170" s="47">
        <f t="shared" si="7"/>
        <v>2090</v>
      </c>
      <c r="AB170" s="47">
        <f t="shared" si="8"/>
        <v>1</v>
      </c>
      <c r="AD170" s="135" t="s">
        <v>459</v>
      </c>
      <c r="AE170" s="135" t="s">
        <v>460</v>
      </c>
      <c r="AF170" s="136">
        <v>2019</v>
      </c>
      <c r="AG170" s="135" t="s">
        <v>164</v>
      </c>
      <c r="AH170" s="135" t="s">
        <v>1007</v>
      </c>
      <c r="AI170" s="135" t="s">
        <v>1008</v>
      </c>
      <c r="AJ170" s="136">
        <v>20358.57</v>
      </c>
    </row>
    <row r="171" spans="1:36" ht="12.75" customHeight="1" x14ac:dyDescent="0.25">
      <c r="A171" s="142" t="s">
        <v>560</v>
      </c>
      <c r="B171" s="142" t="s">
        <v>561</v>
      </c>
      <c r="C171" s="143" t="s">
        <v>568</v>
      </c>
      <c r="D171" s="143" t="s">
        <v>569</v>
      </c>
      <c r="E171" s="143">
        <v>2019</v>
      </c>
      <c r="F171" s="144">
        <v>11325.25</v>
      </c>
      <c r="G171" s="144">
        <v>11164.25</v>
      </c>
      <c r="H171" s="144">
        <v>0</v>
      </c>
      <c r="I171" s="144">
        <v>0</v>
      </c>
      <c r="J171" s="97"/>
      <c r="K171" s="48"/>
      <c r="R171" s="47" t="str">
        <f t="shared" si="6"/>
        <v>170386</v>
      </c>
      <c r="S171" s="135" t="s">
        <v>304</v>
      </c>
      <c r="T171" s="135" t="s">
        <v>305</v>
      </c>
      <c r="U171" s="135" t="s">
        <v>312</v>
      </c>
      <c r="V171" s="135" t="s">
        <v>313</v>
      </c>
      <c r="W171" s="136">
        <v>2019</v>
      </c>
      <c r="X171" s="136">
        <v>10</v>
      </c>
      <c r="Y171" s="135" t="s">
        <v>878</v>
      </c>
      <c r="Z171" s="136">
        <v>4417.96</v>
      </c>
      <c r="AA171" s="47">
        <f t="shared" si="7"/>
        <v>4417.96</v>
      </c>
      <c r="AB171" s="47">
        <f t="shared" si="8"/>
        <v>1</v>
      </c>
      <c r="AD171" s="135" t="s">
        <v>461</v>
      </c>
      <c r="AE171" s="135" t="s">
        <v>462</v>
      </c>
      <c r="AF171" s="136">
        <v>2019</v>
      </c>
      <c r="AG171" s="135" t="s">
        <v>164</v>
      </c>
      <c r="AH171" s="135" t="s">
        <v>1007</v>
      </c>
      <c r="AI171" s="135" t="s">
        <v>1008</v>
      </c>
      <c r="AJ171" s="136">
        <v>41227.22</v>
      </c>
    </row>
    <row r="172" spans="1:36" ht="12.75" customHeight="1" x14ac:dyDescent="0.25">
      <c r="A172" s="142" t="s">
        <v>560</v>
      </c>
      <c r="B172" s="142" t="s">
        <v>561</v>
      </c>
      <c r="C172" s="143" t="s">
        <v>570</v>
      </c>
      <c r="D172" s="143" t="s">
        <v>571</v>
      </c>
      <c r="E172" s="143">
        <v>2019</v>
      </c>
      <c r="F172" s="144">
        <v>11325.25</v>
      </c>
      <c r="G172" s="144">
        <v>11164.25</v>
      </c>
      <c r="H172" s="144">
        <v>0</v>
      </c>
      <c r="I172" s="144">
        <v>0</v>
      </c>
      <c r="J172" s="97"/>
      <c r="K172" s="48"/>
      <c r="R172" s="47" t="str">
        <f t="shared" si="6"/>
        <v>170387</v>
      </c>
      <c r="S172" s="135" t="s">
        <v>304</v>
      </c>
      <c r="T172" s="135" t="s">
        <v>305</v>
      </c>
      <c r="U172" s="135" t="s">
        <v>314</v>
      </c>
      <c r="V172" s="135" t="s">
        <v>315</v>
      </c>
      <c r="W172" s="136">
        <v>2019</v>
      </c>
      <c r="X172" s="136">
        <v>15</v>
      </c>
      <c r="Y172" s="135" t="s">
        <v>878</v>
      </c>
      <c r="Z172" s="136">
        <v>10450</v>
      </c>
      <c r="AA172" s="47">
        <f t="shared" si="7"/>
        <v>10450</v>
      </c>
      <c r="AB172" s="47">
        <f t="shared" si="8"/>
        <v>1</v>
      </c>
      <c r="AD172" s="135" t="s">
        <v>463</v>
      </c>
      <c r="AE172" s="135" t="s">
        <v>464</v>
      </c>
      <c r="AF172" s="136">
        <v>2019</v>
      </c>
      <c r="AG172" s="135" t="s">
        <v>164</v>
      </c>
      <c r="AH172" s="135" t="s">
        <v>1007</v>
      </c>
      <c r="AI172" s="135" t="s">
        <v>1008</v>
      </c>
      <c r="AJ172" s="136">
        <v>20951.37</v>
      </c>
    </row>
    <row r="173" spans="1:36" ht="12.75" customHeight="1" x14ac:dyDescent="0.25">
      <c r="A173" s="142" t="s">
        <v>560</v>
      </c>
      <c r="B173" s="142" t="s">
        <v>561</v>
      </c>
      <c r="C173" s="143" t="s">
        <v>918</v>
      </c>
      <c r="D173" s="143" t="s">
        <v>919</v>
      </c>
      <c r="E173" s="143">
        <v>2019</v>
      </c>
      <c r="F173" s="144">
        <v>0</v>
      </c>
      <c r="G173" s="144">
        <v>0</v>
      </c>
      <c r="H173" s="144">
        <v>0</v>
      </c>
      <c r="I173" s="144">
        <v>0</v>
      </c>
      <c r="J173" s="97"/>
      <c r="K173" s="48"/>
      <c r="R173" s="47" t="str">
        <f t="shared" si="6"/>
        <v>170392</v>
      </c>
      <c r="S173" s="135" t="s">
        <v>304</v>
      </c>
      <c r="T173" s="135" t="s">
        <v>305</v>
      </c>
      <c r="U173" s="135" t="s">
        <v>316</v>
      </c>
      <c r="V173" s="135" t="s">
        <v>317</v>
      </c>
      <c r="W173" s="136">
        <v>2019</v>
      </c>
      <c r="X173" s="136">
        <v>5</v>
      </c>
      <c r="Y173" s="135" t="s">
        <v>878</v>
      </c>
      <c r="Z173" s="136">
        <v>3025</v>
      </c>
      <c r="AA173" s="47">
        <f t="shared" si="7"/>
        <v>3025</v>
      </c>
      <c r="AB173" s="47">
        <f t="shared" si="8"/>
        <v>1</v>
      </c>
      <c r="AD173" s="135" t="s">
        <v>465</v>
      </c>
      <c r="AE173" s="135" t="s">
        <v>466</v>
      </c>
      <c r="AF173" s="136">
        <v>2019</v>
      </c>
      <c r="AG173" s="135" t="s">
        <v>164</v>
      </c>
      <c r="AH173" s="135" t="s">
        <v>1007</v>
      </c>
      <c r="AI173" s="135" t="s">
        <v>1008</v>
      </c>
      <c r="AJ173" s="136">
        <v>42266.07</v>
      </c>
    </row>
    <row r="174" spans="1:36" ht="12.75" customHeight="1" x14ac:dyDescent="0.25">
      <c r="A174" s="142" t="s">
        <v>560</v>
      </c>
      <c r="B174" s="142" t="s">
        <v>561</v>
      </c>
      <c r="C174" s="143" t="s">
        <v>943</v>
      </c>
      <c r="D174" s="143" t="s">
        <v>944</v>
      </c>
      <c r="E174" s="143">
        <v>2019</v>
      </c>
      <c r="F174" s="144">
        <v>14594.4</v>
      </c>
      <c r="G174" s="144">
        <v>13621.44</v>
      </c>
      <c r="H174" s="144">
        <v>0</v>
      </c>
      <c r="I174" s="144">
        <v>0</v>
      </c>
      <c r="J174" s="97"/>
      <c r="K174" s="48"/>
      <c r="R174" s="47" t="str">
        <f t="shared" si="6"/>
        <v>170394</v>
      </c>
      <c r="S174" s="135" t="s">
        <v>304</v>
      </c>
      <c r="T174" s="135" t="s">
        <v>305</v>
      </c>
      <c r="U174" s="135" t="s">
        <v>898</v>
      </c>
      <c r="V174" s="135" t="s">
        <v>899</v>
      </c>
      <c r="W174" s="136">
        <v>2019</v>
      </c>
      <c r="X174" s="136">
        <v>3</v>
      </c>
      <c r="Y174" s="135" t="s">
        <v>878</v>
      </c>
      <c r="Z174" s="136">
        <v>0</v>
      </c>
      <c r="AA174" s="47">
        <f t="shared" si="7"/>
        <v>0</v>
      </c>
      <c r="AB174" s="47">
        <f t="shared" si="8"/>
        <v>0</v>
      </c>
      <c r="AD174" s="135" t="s">
        <v>469</v>
      </c>
      <c r="AE174" s="135" t="s">
        <v>470</v>
      </c>
      <c r="AF174" s="136">
        <v>2019</v>
      </c>
      <c r="AG174" s="135" t="s">
        <v>164</v>
      </c>
      <c r="AH174" s="135" t="s">
        <v>1007</v>
      </c>
      <c r="AI174" s="135" t="s">
        <v>1008</v>
      </c>
      <c r="AJ174" s="136">
        <v>37765.75</v>
      </c>
    </row>
    <row r="175" spans="1:36" ht="12.75" customHeight="1" x14ac:dyDescent="0.25">
      <c r="A175" s="142" t="s">
        <v>572</v>
      </c>
      <c r="B175" s="142" t="s">
        <v>573</v>
      </c>
      <c r="C175" s="143" t="s">
        <v>574</v>
      </c>
      <c r="D175" s="143" t="s">
        <v>575</v>
      </c>
      <c r="E175" s="143">
        <v>2019</v>
      </c>
      <c r="F175" s="144">
        <v>661.5</v>
      </c>
      <c r="G175" s="144">
        <v>599.20000000000005</v>
      </c>
      <c r="H175" s="144">
        <v>-661.5</v>
      </c>
      <c r="I175" s="144">
        <v>-599.20000000000005</v>
      </c>
      <c r="J175" s="97"/>
      <c r="K175" s="48"/>
      <c r="R175" s="47" t="str">
        <f t="shared" si="6"/>
        <v>179692</v>
      </c>
      <c r="S175" s="135" t="s">
        <v>304</v>
      </c>
      <c r="T175" s="135" t="s">
        <v>305</v>
      </c>
      <c r="U175" s="135" t="s">
        <v>979</v>
      </c>
      <c r="V175" s="135" t="s">
        <v>980</v>
      </c>
      <c r="W175" s="136">
        <v>2019</v>
      </c>
      <c r="X175" s="136">
        <v>0</v>
      </c>
      <c r="Y175" s="135" t="s">
        <v>878</v>
      </c>
      <c r="Z175" s="136">
        <v>0</v>
      </c>
      <c r="AA175" s="47">
        <f t="shared" si="7"/>
        <v>0</v>
      </c>
      <c r="AB175" s="47">
        <f t="shared" si="8"/>
        <v>0</v>
      </c>
      <c r="AD175" s="135" t="s">
        <v>471</v>
      </c>
      <c r="AE175" s="135" t="s">
        <v>472</v>
      </c>
      <c r="AF175" s="136">
        <v>2019</v>
      </c>
      <c r="AG175" s="135" t="s">
        <v>164</v>
      </c>
      <c r="AH175" s="135" t="s">
        <v>1007</v>
      </c>
      <c r="AI175" s="135" t="s">
        <v>1008</v>
      </c>
      <c r="AJ175" s="136">
        <v>25576.5</v>
      </c>
    </row>
    <row r="176" spans="1:36" ht="12.75" customHeight="1" x14ac:dyDescent="0.25">
      <c r="A176" s="142" t="s">
        <v>572</v>
      </c>
      <c r="B176" s="142" t="s">
        <v>573</v>
      </c>
      <c r="C176" s="143" t="s">
        <v>576</v>
      </c>
      <c r="D176" s="143" t="s">
        <v>577</v>
      </c>
      <c r="E176" s="143">
        <v>2019</v>
      </c>
      <c r="F176" s="144">
        <v>3403.99</v>
      </c>
      <c r="G176" s="144">
        <v>3186.5</v>
      </c>
      <c r="H176" s="144">
        <v>0</v>
      </c>
      <c r="I176" s="144">
        <v>0</v>
      </c>
      <c r="J176" s="97"/>
      <c r="K176" s="48"/>
      <c r="R176" s="47" t="str">
        <f t="shared" si="6"/>
        <v>180400</v>
      </c>
      <c r="S176" s="135" t="s">
        <v>318</v>
      </c>
      <c r="T176" s="135" t="s">
        <v>319</v>
      </c>
      <c r="U176" s="135" t="s">
        <v>320</v>
      </c>
      <c r="V176" s="135" t="s">
        <v>321</v>
      </c>
      <c r="W176" s="136">
        <v>2019</v>
      </c>
      <c r="X176" s="136">
        <v>1507</v>
      </c>
      <c r="Y176" s="135" t="s">
        <v>878</v>
      </c>
      <c r="Z176" s="136">
        <v>151800.1</v>
      </c>
      <c r="AA176" s="47">
        <f t="shared" si="7"/>
        <v>151800.1</v>
      </c>
      <c r="AB176" s="47">
        <f t="shared" si="8"/>
        <v>1</v>
      </c>
      <c r="AD176" s="135" t="s">
        <v>473</v>
      </c>
      <c r="AE176" s="135" t="s">
        <v>474</v>
      </c>
      <c r="AF176" s="136">
        <v>2019</v>
      </c>
      <c r="AG176" s="135" t="s">
        <v>164</v>
      </c>
      <c r="AH176" s="135" t="s">
        <v>1007</v>
      </c>
      <c r="AI176" s="135" t="s">
        <v>1008</v>
      </c>
      <c r="AJ176" s="136">
        <v>13572.9</v>
      </c>
    </row>
    <row r="177" spans="1:36" ht="12.75" customHeight="1" x14ac:dyDescent="0.25">
      <c r="A177" s="142" t="s">
        <v>572</v>
      </c>
      <c r="B177" s="142" t="s">
        <v>573</v>
      </c>
      <c r="C177" s="143" t="s">
        <v>578</v>
      </c>
      <c r="D177" s="143" t="s">
        <v>579</v>
      </c>
      <c r="E177" s="143">
        <v>2019</v>
      </c>
      <c r="F177" s="144">
        <v>54434.6</v>
      </c>
      <c r="G177" s="144">
        <v>52863.83</v>
      </c>
      <c r="H177" s="144">
        <v>0</v>
      </c>
      <c r="I177" s="144">
        <v>0</v>
      </c>
      <c r="J177" s="97"/>
      <c r="K177" s="48"/>
      <c r="R177" s="47" t="str">
        <f t="shared" si="6"/>
        <v>180401</v>
      </c>
      <c r="S177" s="135" t="s">
        <v>318</v>
      </c>
      <c r="T177" s="135" t="s">
        <v>319</v>
      </c>
      <c r="U177" s="135" t="s">
        <v>322</v>
      </c>
      <c r="V177" s="135" t="s">
        <v>323</v>
      </c>
      <c r="W177" s="136">
        <v>2019</v>
      </c>
      <c r="X177" s="136">
        <v>577</v>
      </c>
      <c r="Y177" s="135" t="s">
        <v>938</v>
      </c>
      <c r="Z177" s="136">
        <v>85085.51</v>
      </c>
      <c r="AA177" s="47">
        <f t="shared" si="7"/>
        <v>85085.51</v>
      </c>
      <c r="AB177" s="47">
        <f t="shared" si="8"/>
        <v>1</v>
      </c>
      <c r="AD177" s="135" t="s">
        <v>477</v>
      </c>
      <c r="AE177" s="135" t="s">
        <v>1083</v>
      </c>
      <c r="AF177" s="136">
        <v>2019</v>
      </c>
      <c r="AG177" s="135" t="s">
        <v>164</v>
      </c>
      <c r="AH177" s="135" t="s">
        <v>1007</v>
      </c>
      <c r="AI177" s="135" t="s">
        <v>1008</v>
      </c>
      <c r="AJ177" s="136">
        <v>63190.31</v>
      </c>
    </row>
    <row r="178" spans="1:36" ht="12.75" customHeight="1" x14ac:dyDescent="0.25">
      <c r="A178" s="142" t="s">
        <v>572</v>
      </c>
      <c r="B178" s="142" t="s">
        <v>573</v>
      </c>
      <c r="C178" s="143" t="s">
        <v>920</v>
      </c>
      <c r="D178" s="143" t="s">
        <v>921</v>
      </c>
      <c r="E178" s="143">
        <v>2019</v>
      </c>
      <c r="F178" s="144">
        <v>0</v>
      </c>
      <c r="G178" s="144">
        <v>0</v>
      </c>
      <c r="H178" s="144">
        <v>0</v>
      </c>
      <c r="I178" s="144">
        <v>0</v>
      </c>
      <c r="J178" s="97"/>
      <c r="K178" s="48"/>
      <c r="R178" s="47" t="str">
        <f t="shared" si="6"/>
        <v>180402</v>
      </c>
      <c r="S178" s="135" t="s">
        <v>318</v>
      </c>
      <c r="T178" s="135" t="s">
        <v>319</v>
      </c>
      <c r="U178" s="135" t="s">
        <v>324</v>
      </c>
      <c r="V178" s="135" t="s">
        <v>325</v>
      </c>
      <c r="W178" s="136">
        <v>2019</v>
      </c>
      <c r="X178" s="136">
        <v>592</v>
      </c>
      <c r="Y178" s="135" t="s">
        <v>878</v>
      </c>
      <c r="Z178" s="136">
        <v>57913.22</v>
      </c>
      <c r="AA178" s="47">
        <f t="shared" si="7"/>
        <v>57913.22</v>
      </c>
      <c r="AB178" s="47">
        <f t="shared" si="8"/>
        <v>1</v>
      </c>
      <c r="AD178" s="135" t="s">
        <v>480</v>
      </c>
      <c r="AE178" s="135" t="s">
        <v>481</v>
      </c>
      <c r="AF178" s="136">
        <v>2019</v>
      </c>
      <c r="AG178" s="135" t="s">
        <v>164</v>
      </c>
      <c r="AH178" s="135" t="s">
        <v>1007</v>
      </c>
      <c r="AI178" s="135" t="s">
        <v>1008</v>
      </c>
      <c r="AJ178" s="136">
        <v>7919.97</v>
      </c>
    </row>
    <row r="179" spans="1:36" ht="12.75" customHeight="1" x14ac:dyDescent="0.25">
      <c r="A179" s="142" t="s">
        <v>580</v>
      </c>
      <c r="B179" s="142" t="s">
        <v>581</v>
      </c>
      <c r="C179" s="143" t="s">
        <v>582</v>
      </c>
      <c r="D179" s="143" t="s">
        <v>583</v>
      </c>
      <c r="E179" s="143">
        <v>2019</v>
      </c>
      <c r="F179" s="144">
        <v>32690.16</v>
      </c>
      <c r="G179" s="144">
        <v>32690.16</v>
      </c>
      <c r="H179" s="144">
        <v>0</v>
      </c>
      <c r="I179" s="144">
        <v>0</v>
      </c>
      <c r="J179" s="97"/>
      <c r="K179" s="48"/>
      <c r="R179" s="47" t="str">
        <f t="shared" si="6"/>
        <v>180403</v>
      </c>
      <c r="S179" s="135" t="s">
        <v>318</v>
      </c>
      <c r="T179" s="135" t="s">
        <v>319</v>
      </c>
      <c r="U179" s="135" t="s">
        <v>326</v>
      </c>
      <c r="V179" s="135" t="s">
        <v>327</v>
      </c>
      <c r="W179" s="136">
        <v>2019</v>
      </c>
      <c r="X179" s="136">
        <v>163</v>
      </c>
      <c r="Y179" s="135" t="s">
        <v>938</v>
      </c>
      <c r="Z179" s="136">
        <v>38608.81</v>
      </c>
      <c r="AA179" s="47">
        <f t="shared" si="7"/>
        <v>38608.81</v>
      </c>
      <c r="AB179" s="47">
        <f t="shared" si="8"/>
        <v>1</v>
      </c>
      <c r="AD179" s="135" t="s">
        <v>482</v>
      </c>
      <c r="AE179" s="135" t="s">
        <v>483</v>
      </c>
      <c r="AF179" s="136">
        <v>2019</v>
      </c>
      <c r="AG179" s="135" t="s">
        <v>164</v>
      </c>
      <c r="AH179" s="135" t="s">
        <v>1007</v>
      </c>
      <c r="AI179" s="135" t="s">
        <v>1008</v>
      </c>
      <c r="AJ179" s="136">
        <v>34898.69</v>
      </c>
    </row>
    <row r="180" spans="1:36" ht="12.75" customHeight="1" x14ac:dyDescent="0.25">
      <c r="A180" s="142" t="s">
        <v>580</v>
      </c>
      <c r="B180" s="142" t="s">
        <v>581</v>
      </c>
      <c r="C180" s="143" t="s">
        <v>584</v>
      </c>
      <c r="D180" s="143" t="s">
        <v>585</v>
      </c>
      <c r="E180" s="143">
        <v>2019</v>
      </c>
      <c r="F180" s="144">
        <v>2307.73</v>
      </c>
      <c r="G180" s="144">
        <v>2510.6799999999998</v>
      </c>
      <c r="H180" s="144">
        <v>0</v>
      </c>
      <c r="I180" s="144">
        <v>0</v>
      </c>
      <c r="J180" s="97"/>
      <c r="K180" s="48"/>
      <c r="R180" s="47" t="str">
        <f t="shared" si="6"/>
        <v>180404</v>
      </c>
      <c r="S180" s="135" t="s">
        <v>318</v>
      </c>
      <c r="T180" s="135" t="s">
        <v>319</v>
      </c>
      <c r="U180" s="135" t="s">
        <v>900</v>
      </c>
      <c r="V180" s="135" t="s">
        <v>901</v>
      </c>
      <c r="W180" s="136">
        <v>2019</v>
      </c>
      <c r="X180" s="136">
        <v>75</v>
      </c>
      <c r="Y180" s="135" t="s">
        <v>878</v>
      </c>
      <c r="Z180" s="136">
        <v>1282.05</v>
      </c>
      <c r="AA180" s="47">
        <f t="shared" si="7"/>
        <v>1282.05</v>
      </c>
      <c r="AB180" s="47">
        <f t="shared" si="8"/>
        <v>1</v>
      </c>
      <c r="AD180" s="135" t="s">
        <v>484</v>
      </c>
      <c r="AE180" s="135" t="s">
        <v>485</v>
      </c>
      <c r="AF180" s="136">
        <v>2019</v>
      </c>
      <c r="AG180" s="135" t="s">
        <v>164</v>
      </c>
      <c r="AH180" s="135" t="s">
        <v>1007</v>
      </c>
      <c r="AI180" s="135" t="s">
        <v>1008</v>
      </c>
      <c r="AJ180" s="136">
        <v>24753.22</v>
      </c>
    </row>
    <row r="181" spans="1:36" ht="12.75" customHeight="1" x14ac:dyDescent="0.25">
      <c r="A181" s="142" t="s">
        <v>580</v>
      </c>
      <c r="B181" s="142" t="s">
        <v>581</v>
      </c>
      <c r="C181" s="143" t="s">
        <v>586</v>
      </c>
      <c r="D181" s="143" t="s">
        <v>587</v>
      </c>
      <c r="E181" s="143">
        <v>2019</v>
      </c>
      <c r="F181" s="144">
        <v>0</v>
      </c>
      <c r="G181" s="144">
        <v>0</v>
      </c>
      <c r="H181" s="144">
        <v>0</v>
      </c>
      <c r="I181" s="144">
        <v>0</v>
      </c>
      <c r="J181" s="97"/>
      <c r="K181" s="48"/>
      <c r="R181" s="47" t="str">
        <f t="shared" si="6"/>
        <v>181222</v>
      </c>
      <c r="S181" s="135" t="s">
        <v>318</v>
      </c>
      <c r="T181" s="135" t="s">
        <v>319</v>
      </c>
      <c r="U181" s="135" t="s">
        <v>934</v>
      </c>
      <c r="V181" s="135" t="s">
        <v>935</v>
      </c>
      <c r="W181" s="136">
        <v>2019</v>
      </c>
      <c r="X181" s="136">
        <v>21</v>
      </c>
      <c r="Y181" s="135" t="s">
        <v>878</v>
      </c>
      <c r="Z181" s="136">
        <v>0</v>
      </c>
      <c r="AA181" s="47">
        <f t="shared" si="7"/>
        <v>0</v>
      </c>
      <c r="AB181" s="47">
        <f t="shared" si="8"/>
        <v>0</v>
      </c>
      <c r="AD181" s="135" t="s">
        <v>488</v>
      </c>
      <c r="AE181" s="135" t="s">
        <v>489</v>
      </c>
      <c r="AF181" s="136">
        <v>2019</v>
      </c>
      <c r="AG181" s="135" t="s">
        <v>164</v>
      </c>
      <c r="AH181" s="135" t="s">
        <v>1007</v>
      </c>
      <c r="AI181" s="135" t="s">
        <v>1008</v>
      </c>
      <c r="AJ181" s="136">
        <v>200000</v>
      </c>
    </row>
    <row r="182" spans="1:36" ht="12.75" customHeight="1" x14ac:dyDescent="0.25">
      <c r="A182" s="142" t="s">
        <v>580</v>
      </c>
      <c r="B182" s="142" t="s">
        <v>581</v>
      </c>
      <c r="C182" s="143" t="s">
        <v>588</v>
      </c>
      <c r="D182" s="143" t="s">
        <v>589</v>
      </c>
      <c r="E182" s="143">
        <v>2019</v>
      </c>
      <c r="F182" s="144">
        <v>2629.6</v>
      </c>
      <c r="G182" s="144">
        <v>2629.6</v>
      </c>
      <c r="H182" s="144">
        <v>0</v>
      </c>
      <c r="I182" s="144">
        <v>0</v>
      </c>
      <c r="J182" s="97"/>
      <c r="K182" s="48"/>
      <c r="R182" s="47" t="str">
        <f t="shared" si="6"/>
        <v>190407</v>
      </c>
      <c r="S182" s="135" t="s">
        <v>328</v>
      </c>
      <c r="T182" s="135" t="s">
        <v>329</v>
      </c>
      <c r="U182" s="135" t="s">
        <v>330</v>
      </c>
      <c r="V182" s="135" t="s">
        <v>331</v>
      </c>
      <c r="W182" s="136">
        <v>2019</v>
      </c>
      <c r="X182" s="136">
        <v>58</v>
      </c>
      <c r="Y182" s="135" t="s">
        <v>938</v>
      </c>
      <c r="Z182" s="136">
        <v>12883.59</v>
      </c>
      <c r="AA182" s="47">
        <f t="shared" si="7"/>
        <v>12883.59</v>
      </c>
      <c r="AB182" s="47">
        <f t="shared" si="8"/>
        <v>1</v>
      </c>
      <c r="AD182" s="135" t="s">
        <v>490</v>
      </c>
      <c r="AE182" s="135" t="s">
        <v>491</v>
      </c>
      <c r="AF182" s="136">
        <v>2019</v>
      </c>
      <c r="AG182" s="135" t="s">
        <v>164</v>
      </c>
      <c r="AH182" s="135" t="s">
        <v>1007</v>
      </c>
      <c r="AI182" s="135" t="s">
        <v>1008</v>
      </c>
      <c r="AJ182" s="136">
        <v>236500</v>
      </c>
    </row>
    <row r="183" spans="1:36" ht="12.75" customHeight="1" x14ac:dyDescent="0.25">
      <c r="A183" s="142" t="s">
        <v>580</v>
      </c>
      <c r="B183" s="142" t="s">
        <v>581</v>
      </c>
      <c r="C183" s="143" t="s">
        <v>590</v>
      </c>
      <c r="D183" s="143" t="s">
        <v>591</v>
      </c>
      <c r="E183" s="143">
        <v>2019</v>
      </c>
      <c r="F183" s="144">
        <v>1212.96</v>
      </c>
      <c r="G183" s="144">
        <v>1285.1600000000001</v>
      </c>
      <c r="H183" s="144">
        <v>0</v>
      </c>
      <c r="I183" s="144">
        <v>-1123.1199999999999</v>
      </c>
      <c r="J183" s="97"/>
      <c r="K183" s="48"/>
      <c r="R183" s="47" t="str">
        <f t="shared" si="6"/>
        <v>190411</v>
      </c>
      <c r="S183" s="135" t="s">
        <v>328</v>
      </c>
      <c r="T183" s="135" t="s">
        <v>329</v>
      </c>
      <c r="U183" s="135" t="s">
        <v>332</v>
      </c>
      <c r="V183" s="135" t="s">
        <v>333</v>
      </c>
      <c r="W183" s="136">
        <v>2019</v>
      </c>
      <c r="X183" s="136">
        <v>80</v>
      </c>
      <c r="Y183" s="135" t="s">
        <v>938</v>
      </c>
      <c r="Z183" s="136">
        <v>23636.25</v>
      </c>
      <c r="AA183" s="47">
        <f t="shared" si="7"/>
        <v>23636.25</v>
      </c>
      <c r="AB183" s="47">
        <f t="shared" si="8"/>
        <v>1</v>
      </c>
      <c r="AD183" s="135" t="s">
        <v>492</v>
      </c>
      <c r="AE183" s="135" t="s">
        <v>493</v>
      </c>
      <c r="AF183" s="136">
        <v>2019</v>
      </c>
      <c r="AG183" s="135" t="s">
        <v>164</v>
      </c>
      <c r="AH183" s="135" t="s">
        <v>1007</v>
      </c>
      <c r="AI183" s="135" t="s">
        <v>1008</v>
      </c>
      <c r="AJ183" s="136">
        <v>76266.23</v>
      </c>
    </row>
    <row r="184" spans="1:36" ht="12.75" customHeight="1" x14ac:dyDescent="0.25">
      <c r="A184" s="142" t="s">
        <v>580</v>
      </c>
      <c r="B184" s="142" t="s">
        <v>581</v>
      </c>
      <c r="C184" s="143" t="s">
        <v>592</v>
      </c>
      <c r="D184" s="143" t="s">
        <v>593</v>
      </c>
      <c r="E184" s="143">
        <v>2019</v>
      </c>
      <c r="F184" s="144">
        <v>0</v>
      </c>
      <c r="G184" s="144">
        <v>0</v>
      </c>
      <c r="H184" s="144">
        <v>0</v>
      </c>
      <c r="I184" s="144">
        <v>0</v>
      </c>
      <c r="J184" s="97"/>
      <c r="K184" s="48"/>
      <c r="R184" s="47" t="str">
        <f t="shared" si="6"/>
        <v>200416</v>
      </c>
      <c r="S184" s="135" t="s">
        <v>334</v>
      </c>
      <c r="T184" s="135" t="s">
        <v>335</v>
      </c>
      <c r="U184" s="135" t="s">
        <v>336</v>
      </c>
      <c r="V184" s="135" t="s">
        <v>337</v>
      </c>
      <c r="W184" s="136">
        <v>2019</v>
      </c>
      <c r="X184" s="136">
        <v>163</v>
      </c>
      <c r="Y184" s="135" t="s">
        <v>938</v>
      </c>
      <c r="Z184" s="136">
        <v>30435.57</v>
      </c>
      <c r="AA184" s="47">
        <f t="shared" si="7"/>
        <v>30435.57</v>
      </c>
      <c r="AB184" s="47">
        <f t="shared" si="8"/>
        <v>1</v>
      </c>
      <c r="AD184" s="135" t="s">
        <v>494</v>
      </c>
      <c r="AE184" s="135" t="s">
        <v>495</v>
      </c>
      <c r="AF184" s="136">
        <v>2019</v>
      </c>
      <c r="AG184" s="135" t="s">
        <v>164</v>
      </c>
      <c r="AH184" s="135" t="s">
        <v>1007</v>
      </c>
      <c r="AI184" s="135" t="s">
        <v>1008</v>
      </c>
      <c r="AJ184" s="136">
        <v>9387.9699999999993</v>
      </c>
    </row>
    <row r="185" spans="1:36" ht="12.75" customHeight="1" x14ac:dyDescent="0.25">
      <c r="A185" s="142" t="s">
        <v>580</v>
      </c>
      <c r="B185" s="142" t="s">
        <v>581</v>
      </c>
      <c r="C185" s="143" t="s">
        <v>594</v>
      </c>
      <c r="D185" s="143" t="s">
        <v>595</v>
      </c>
      <c r="E185" s="143">
        <v>2019</v>
      </c>
      <c r="F185" s="144">
        <v>3268</v>
      </c>
      <c r="G185" s="144">
        <v>3154</v>
      </c>
      <c r="H185" s="144">
        <v>0</v>
      </c>
      <c r="I185" s="144">
        <v>0</v>
      </c>
      <c r="J185" s="97"/>
      <c r="K185" s="48"/>
      <c r="R185" s="47" t="str">
        <f t="shared" si="6"/>
        <v>200418</v>
      </c>
      <c r="S185" s="135" t="s">
        <v>334</v>
      </c>
      <c r="T185" s="135" t="s">
        <v>335</v>
      </c>
      <c r="U185" s="135" t="s">
        <v>902</v>
      </c>
      <c r="V185" s="135" t="s">
        <v>903</v>
      </c>
      <c r="W185" s="136">
        <v>2019</v>
      </c>
      <c r="X185" s="136">
        <v>27</v>
      </c>
      <c r="Y185" s="135" t="s">
        <v>878</v>
      </c>
      <c r="Z185" s="136">
        <v>0</v>
      </c>
      <c r="AA185" s="47">
        <f t="shared" si="7"/>
        <v>0</v>
      </c>
      <c r="AB185" s="47">
        <f t="shared" si="8"/>
        <v>0</v>
      </c>
      <c r="AD185" s="135" t="s">
        <v>496</v>
      </c>
      <c r="AE185" s="135" t="s">
        <v>497</v>
      </c>
      <c r="AF185" s="136">
        <v>2019</v>
      </c>
      <c r="AG185" s="135" t="s">
        <v>164</v>
      </c>
      <c r="AH185" s="135" t="s">
        <v>1007</v>
      </c>
      <c r="AI185" s="135" t="s">
        <v>1008</v>
      </c>
      <c r="AJ185" s="136">
        <v>15489.6</v>
      </c>
    </row>
    <row r="186" spans="1:36" ht="12.75" customHeight="1" x14ac:dyDescent="0.25">
      <c r="A186" s="142" t="s">
        <v>580</v>
      </c>
      <c r="B186" s="142" t="s">
        <v>581</v>
      </c>
      <c r="C186" s="143" t="s">
        <v>596</v>
      </c>
      <c r="D186" s="143" t="s">
        <v>597</v>
      </c>
      <c r="E186" s="143">
        <v>2019</v>
      </c>
      <c r="F186" s="144">
        <v>0</v>
      </c>
      <c r="G186" s="144">
        <v>2565</v>
      </c>
      <c r="H186" s="144">
        <v>0</v>
      </c>
      <c r="I186" s="144">
        <v>0</v>
      </c>
      <c r="J186" s="97"/>
      <c r="K186" s="48"/>
      <c r="R186" s="47" t="str">
        <f t="shared" si="6"/>
        <v>200419</v>
      </c>
      <c r="S186" s="135" t="s">
        <v>334</v>
      </c>
      <c r="T186" s="135" t="s">
        <v>335</v>
      </c>
      <c r="U186" s="135" t="s">
        <v>338</v>
      </c>
      <c r="V186" s="135" t="s">
        <v>339</v>
      </c>
      <c r="W186" s="136">
        <v>2019</v>
      </c>
      <c r="X186" s="136">
        <v>101</v>
      </c>
      <c r="Y186" s="135" t="s">
        <v>878</v>
      </c>
      <c r="Z186" s="136">
        <v>11234.67</v>
      </c>
      <c r="AA186" s="47">
        <f t="shared" si="7"/>
        <v>11234.67</v>
      </c>
      <c r="AB186" s="47">
        <f t="shared" si="8"/>
        <v>1</v>
      </c>
      <c r="AD186" s="135" t="s">
        <v>498</v>
      </c>
      <c r="AE186" s="135" t="s">
        <v>499</v>
      </c>
      <c r="AF186" s="136">
        <v>2019</v>
      </c>
      <c r="AG186" s="135" t="s">
        <v>164</v>
      </c>
      <c r="AH186" s="135" t="s">
        <v>1007</v>
      </c>
      <c r="AI186" s="135" t="s">
        <v>1008</v>
      </c>
      <c r="AJ186" s="136">
        <v>11014.54</v>
      </c>
    </row>
    <row r="187" spans="1:36" ht="12.75" customHeight="1" x14ac:dyDescent="0.25">
      <c r="A187" s="142" t="s">
        <v>598</v>
      </c>
      <c r="B187" s="142" t="s">
        <v>599</v>
      </c>
      <c r="C187" s="143" t="s">
        <v>600</v>
      </c>
      <c r="D187" s="143" t="s">
        <v>601</v>
      </c>
      <c r="E187" s="143">
        <v>2019</v>
      </c>
      <c r="F187" s="144">
        <v>7240.2</v>
      </c>
      <c r="G187" s="144">
        <v>6123.6</v>
      </c>
      <c r="H187" s="144">
        <v>0</v>
      </c>
      <c r="I187" s="144">
        <v>0</v>
      </c>
      <c r="J187" s="97"/>
      <c r="K187" s="48"/>
      <c r="R187" s="47" t="str">
        <f t="shared" si="6"/>
        <v>200420</v>
      </c>
      <c r="S187" s="135" t="s">
        <v>334</v>
      </c>
      <c r="T187" s="135" t="s">
        <v>335</v>
      </c>
      <c r="U187" s="135" t="s">
        <v>340</v>
      </c>
      <c r="V187" s="135" t="s">
        <v>341</v>
      </c>
      <c r="W187" s="136">
        <v>2019</v>
      </c>
      <c r="X187" s="136">
        <v>80</v>
      </c>
      <c r="Y187" s="135" t="s">
        <v>938</v>
      </c>
      <c r="Z187" s="136">
        <v>11307.15</v>
      </c>
      <c r="AA187" s="47">
        <f t="shared" si="7"/>
        <v>11307.15</v>
      </c>
      <c r="AB187" s="47">
        <f t="shared" si="8"/>
        <v>1</v>
      </c>
      <c r="AD187" s="135" t="s">
        <v>500</v>
      </c>
      <c r="AE187" s="135" t="s">
        <v>501</v>
      </c>
      <c r="AF187" s="136">
        <v>2019</v>
      </c>
      <c r="AG187" s="135" t="s">
        <v>164</v>
      </c>
      <c r="AH187" s="135" t="s">
        <v>1007</v>
      </c>
      <c r="AI187" s="135" t="s">
        <v>1008</v>
      </c>
      <c r="AJ187" s="136">
        <v>17983.509999999998</v>
      </c>
    </row>
    <row r="188" spans="1:36" ht="12.75" customHeight="1" x14ac:dyDescent="0.25">
      <c r="A188" s="142" t="s">
        <v>602</v>
      </c>
      <c r="B188" s="142" t="s">
        <v>603</v>
      </c>
      <c r="C188" s="143" t="s">
        <v>604</v>
      </c>
      <c r="D188" s="143" t="s">
        <v>605</v>
      </c>
      <c r="E188" s="143">
        <v>2019</v>
      </c>
      <c r="F188" s="144">
        <v>29056.52</v>
      </c>
      <c r="G188" s="144">
        <v>33490.800000000003</v>
      </c>
      <c r="H188" s="144">
        <v>0</v>
      </c>
      <c r="I188" s="144">
        <v>0</v>
      </c>
      <c r="J188" s="97"/>
      <c r="K188" s="48"/>
      <c r="R188" s="47" t="str">
        <f t="shared" si="6"/>
        <v>210424</v>
      </c>
      <c r="S188" s="135" t="s">
        <v>342</v>
      </c>
      <c r="T188" s="135" t="s">
        <v>343</v>
      </c>
      <c r="U188" s="135" t="s">
        <v>904</v>
      </c>
      <c r="V188" s="135" t="s">
        <v>905</v>
      </c>
      <c r="W188" s="136">
        <v>2019</v>
      </c>
      <c r="X188" s="136">
        <v>11</v>
      </c>
      <c r="Y188" s="135" t="s">
        <v>878</v>
      </c>
      <c r="Z188" s="136">
        <v>2633</v>
      </c>
      <c r="AA188" s="47">
        <f t="shared" si="7"/>
        <v>2633</v>
      </c>
      <c r="AB188" s="47">
        <f t="shared" si="8"/>
        <v>1</v>
      </c>
      <c r="AD188" s="135" t="s">
        <v>502</v>
      </c>
      <c r="AE188" s="135" t="s">
        <v>503</v>
      </c>
      <c r="AF188" s="136">
        <v>2019</v>
      </c>
      <c r="AG188" s="135" t="s">
        <v>164</v>
      </c>
      <c r="AH188" s="135" t="s">
        <v>1007</v>
      </c>
      <c r="AI188" s="135" t="s">
        <v>1008</v>
      </c>
      <c r="AJ188" s="136">
        <v>16646.849999999999</v>
      </c>
    </row>
    <row r="189" spans="1:36" ht="12.75" customHeight="1" x14ac:dyDescent="0.25">
      <c r="A189" s="142" t="s">
        <v>602</v>
      </c>
      <c r="B189" s="142" t="s">
        <v>603</v>
      </c>
      <c r="C189" s="143" t="s">
        <v>606</v>
      </c>
      <c r="D189" s="143" t="s">
        <v>607</v>
      </c>
      <c r="E189" s="143">
        <v>2019</v>
      </c>
      <c r="F189" s="144">
        <v>26355.9</v>
      </c>
      <c r="G189" s="144">
        <v>26953.200000000001</v>
      </c>
      <c r="H189" s="144">
        <v>0</v>
      </c>
      <c r="I189" s="144">
        <v>0</v>
      </c>
      <c r="J189" s="97"/>
      <c r="K189" s="48"/>
      <c r="R189" s="47" t="str">
        <f t="shared" si="6"/>
        <v>210425</v>
      </c>
      <c r="S189" s="135" t="s">
        <v>342</v>
      </c>
      <c r="T189" s="135" t="s">
        <v>343</v>
      </c>
      <c r="U189" s="135" t="s">
        <v>344</v>
      </c>
      <c r="V189" s="135" t="s">
        <v>345</v>
      </c>
      <c r="W189" s="136">
        <v>2019</v>
      </c>
      <c r="X189" s="136">
        <v>319</v>
      </c>
      <c r="Y189" s="135" t="s">
        <v>878</v>
      </c>
      <c r="Z189" s="136">
        <v>32500</v>
      </c>
      <c r="AA189" s="47">
        <f t="shared" si="7"/>
        <v>32500</v>
      </c>
      <c r="AB189" s="47">
        <f t="shared" si="8"/>
        <v>1</v>
      </c>
      <c r="AD189" s="135" t="s">
        <v>504</v>
      </c>
      <c r="AE189" s="135" t="s">
        <v>505</v>
      </c>
      <c r="AF189" s="136">
        <v>2019</v>
      </c>
      <c r="AG189" s="135" t="s">
        <v>164</v>
      </c>
      <c r="AH189" s="135" t="s">
        <v>1007</v>
      </c>
      <c r="AI189" s="135" t="s">
        <v>1008</v>
      </c>
      <c r="AJ189" s="136">
        <v>11022.95</v>
      </c>
    </row>
    <row r="190" spans="1:36" ht="12.75" customHeight="1" x14ac:dyDescent="0.25">
      <c r="A190" s="142" t="s">
        <v>602</v>
      </c>
      <c r="B190" s="142" t="s">
        <v>603</v>
      </c>
      <c r="C190" s="143" t="s">
        <v>608</v>
      </c>
      <c r="D190" s="143" t="s">
        <v>609</v>
      </c>
      <c r="E190" s="143">
        <v>2019</v>
      </c>
      <c r="F190" s="144">
        <v>15281.37</v>
      </c>
      <c r="G190" s="144">
        <v>15624.77</v>
      </c>
      <c r="H190" s="144">
        <v>0</v>
      </c>
      <c r="I190" s="144">
        <v>0</v>
      </c>
      <c r="J190" s="97"/>
      <c r="K190" s="48"/>
      <c r="R190" s="47" t="str">
        <f t="shared" si="6"/>
        <v>210426</v>
      </c>
      <c r="S190" s="135" t="s">
        <v>342</v>
      </c>
      <c r="T190" s="135" t="s">
        <v>343</v>
      </c>
      <c r="U190" s="135" t="s">
        <v>346</v>
      </c>
      <c r="V190" s="135" t="s">
        <v>347</v>
      </c>
      <c r="W190" s="136">
        <v>2019</v>
      </c>
      <c r="X190" s="136">
        <v>117</v>
      </c>
      <c r="Y190" s="135" t="s">
        <v>938</v>
      </c>
      <c r="Z190" s="136">
        <v>32175</v>
      </c>
      <c r="AA190" s="47">
        <f t="shared" si="7"/>
        <v>32175</v>
      </c>
      <c r="AB190" s="47">
        <f t="shared" si="8"/>
        <v>1</v>
      </c>
      <c r="AD190" s="135" t="s">
        <v>506</v>
      </c>
      <c r="AE190" s="135" t="s">
        <v>507</v>
      </c>
      <c r="AF190" s="136">
        <v>2019</v>
      </c>
      <c r="AG190" s="135" t="s">
        <v>164</v>
      </c>
      <c r="AH190" s="135" t="s">
        <v>1007</v>
      </c>
      <c r="AI190" s="135" t="s">
        <v>1008</v>
      </c>
      <c r="AJ190" s="136">
        <v>10334.15</v>
      </c>
    </row>
    <row r="191" spans="1:36" ht="12.75" customHeight="1" x14ac:dyDescent="0.25">
      <c r="A191" s="142" t="s">
        <v>602</v>
      </c>
      <c r="B191" s="142" t="s">
        <v>603</v>
      </c>
      <c r="C191" s="143" t="s">
        <v>610</v>
      </c>
      <c r="D191" s="143" t="s">
        <v>611</v>
      </c>
      <c r="E191" s="143">
        <v>2019</v>
      </c>
      <c r="F191" s="144">
        <v>34247.78</v>
      </c>
      <c r="G191" s="144">
        <v>35798.480000000003</v>
      </c>
      <c r="H191" s="144">
        <v>0</v>
      </c>
      <c r="I191" s="144">
        <v>-31546.26</v>
      </c>
      <c r="J191" s="97"/>
      <c r="K191" s="48"/>
      <c r="R191" s="47" t="str">
        <f t="shared" si="6"/>
        <v>210427</v>
      </c>
      <c r="S191" s="135" t="s">
        <v>342</v>
      </c>
      <c r="T191" s="135" t="s">
        <v>343</v>
      </c>
      <c r="U191" s="135" t="s">
        <v>348</v>
      </c>
      <c r="V191" s="135" t="s">
        <v>349</v>
      </c>
      <c r="W191" s="136">
        <v>2019</v>
      </c>
      <c r="X191" s="136">
        <v>1321</v>
      </c>
      <c r="Y191" s="135" t="s">
        <v>878</v>
      </c>
      <c r="Z191" s="136">
        <v>58080</v>
      </c>
      <c r="AA191" s="47">
        <f t="shared" si="7"/>
        <v>58080</v>
      </c>
      <c r="AB191" s="47">
        <f t="shared" si="8"/>
        <v>1</v>
      </c>
      <c r="AD191" s="135" t="s">
        <v>508</v>
      </c>
      <c r="AE191" s="135" t="s">
        <v>509</v>
      </c>
      <c r="AF191" s="136">
        <v>2019</v>
      </c>
      <c r="AG191" s="135" t="s">
        <v>164</v>
      </c>
      <c r="AH191" s="135" t="s">
        <v>1007</v>
      </c>
      <c r="AI191" s="135" t="s">
        <v>1008</v>
      </c>
      <c r="AJ191" s="136">
        <v>35570.800000000003</v>
      </c>
    </row>
    <row r="192" spans="1:36" ht="12.75" customHeight="1" x14ac:dyDescent="0.25">
      <c r="A192" s="142" t="s">
        <v>602</v>
      </c>
      <c r="B192" s="142" t="s">
        <v>603</v>
      </c>
      <c r="C192" s="143" t="s">
        <v>612</v>
      </c>
      <c r="D192" s="143" t="s">
        <v>613</v>
      </c>
      <c r="E192" s="143">
        <v>2019</v>
      </c>
      <c r="F192" s="144">
        <v>8242.9699999999993</v>
      </c>
      <c r="G192" s="144">
        <v>7908.79</v>
      </c>
      <c r="H192" s="144">
        <v>-296.05</v>
      </c>
      <c r="I192" s="144">
        <v>-7908.79</v>
      </c>
      <c r="J192" s="97"/>
      <c r="K192" s="48"/>
      <c r="R192" s="47" t="str">
        <f t="shared" si="6"/>
        <v>210428</v>
      </c>
      <c r="S192" s="135" t="s">
        <v>342</v>
      </c>
      <c r="T192" s="135" t="s">
        <v>343</v>
      </c>
      <c r="U192" s="135" t="s">
        <v>350</v>
      </c>
      <c r="V192" s="135" t="s">
        <v>351</v>
      </c>
      <c r="W192" s="136">
        <v>2019</v>
      </c>
      <c r="X192" s="136">
        <v>568</v>
      </c>
      <c r="Y192" s="135" t="s">
        <v>938</v>
      </c>
      <c r="Z192" s="136">
        <v>58080</v>
      </c>
      <c r="AA192" s="47">
        <f t="shared" si="7"/>
        <v>58080</v>
      </c>
      <c r="AB192" s="47">
        <f t="shared" si="8"/>
        <v>1</v>
      </c>
      <c r="AD192" s="135" t="s">
        <v>510</v>
      </c>
      <c r="AE192" s="135" t="s">
        <v>511</v>
      </c>
      <c r="AF192" s="136">
        <v>2019</v>
      </c>
      <c r="AG192" s="135" t="s">
        <v>164</v>
      </c>
      <c r="AH192" s="135" t="s">
        <v>1007</v>
      </c>
      <c r="AI192" s="135" t="s">
        <v>1008</v>
      </c>
      <c r="AJ192" s="136">
        <v>7087.61</v>
      </c>
    </row>
    <row r="193" spans="1:36" ht="12.75" customHeight="1" x14ac:dyDescent="0.25">
      <c r="A193" s="142" t="s">
        <v>602</v>
      </c>
      <c r="B193" s="142" t="s">
        <v>603</v>
      </c>
      <c r="C193" s="143" t="s">
        <v>614</v>
      </c>
      <c r="D193" s="143" t="s">
        <v>615</v>
      </c>
      <c r="E193" s="143">
        <v>2019</v>
      </c>
      <c r="F193" s="144">
        <v>25735.599999999999</v>
      </c>
      <c r="G193" s="144">
        <v>30159.040000000001</v>
      </c>
      <c r="H193" s="144">
        <v>0</v>
      </c>
      <c r="I193" s="144">
        <v>0</v>
      </c>
      <c r="J193" s="97"/>
      <c r="K193" s="48"/>
      <c r="R193" s="47" t="str">
        <f t="shared" si="6"/>
        <v>210445</v>
      </c>
      <c r="S193" s="135" t="s">
        <v>342</v>
      </c>
      <c r="T193" s="135" t="s">
        <v>343</v>
      </c>
      <c r="U193" s="135" t="s">
        <v>352</v>
      </c>
      <c r="V193" s="135" t="s">
        <v>155</v>
      </c>
      <c r="W193" s="136">
        <v>2019</v>
      </c>
      <c r="X193" s="136">
        <v>24</v>
      </c>
      <c r="Y193" s="135" t="s">
        <v>878</v>
      </c>
      <c r="Z193" s="136">
        <v>19062.87</v>
      </c>
      <c r="AA193" s="47">
        <f t="shared" si="7"/>
        <v>19062.87</v>
      </c>
      <c r="AB193" s="47">
        <f t="shared" si="8"/>
        <v>1</v>
      </c>
      <c r="AD193" s="135" t="s">
        <v>512</v>
      </c>
      <c r="AE193" s="135" t="s">
        <v>513</v>
      </c>
      <c r="AF193" s="136">
        <v>2019</v>
      </c>
      <c r="AG193" s="135" t="s">
        <v>164</v>
      </c>
      <c r="AH193" s="135" t="s">
        <v>1007</v>
      </c>
      <c r="AI193" s="135" t="s">
        <v>1008</v>
      </c>
      <c r="AJ193" s="136">
        <v>15799.46</v>
      </c>
    </row>
    <row r="194" spans="1:36" ht="12.75" customHeight="1" x14ac:dyDescent="0.25">
      <c r="A194" s="142" t="s">
        <v>602</v>
      </c>
      <c r="B194" s="142" t="s">
        <v>603</v>
      </c>
      <c r="C194" s="143" t="s">
        <v>616</v>
      </c>
      <c r="D194" s="143" t="s">
        <v>617</v>
      </c>
      <c r="E194" s="143">
        <v>2019</v>
      </c>
      <c r="F194" s="144">
        <v>9638.7199999999993</v>
      </c>
      <c r="G194" s="144">
        <v>9320.9599999999991</v>
      </c>
      <c r="H194" s="144">
        <v>0</v>
      </c>
      <c r="I194" s="144">
        <v>0</v>
      </c>
      <c r="J194" s="97"/>
      <c r="K194" s="48"/>
      <c r="R194" s="47" t="str">
        <f t="shared" si="6"/>
        <v>211207</v>
      </c>
      <c r="S194" s="135" t="s">
        <v>342</v>
      </c>
      <c r="T194" s="135" t="s">
        <v>343</v>
      </c>
      <c r="U194" s="135" t="s">
        <v>353</v>
      </c>
      <c r="V194" s="135" t="s">
        <v>354</v>
      </c>
      <c r="W194" s="136">
        <v>2019</v>
      </c>
      <c r="X194" s="136">
        <v>355</v>
      </c>
      <c r="Y194" s="135" t="s">
        <v>878</v>
      </c>
      <c r="Z194" s="136">
        <v>49774.48</v>
      </c>
      <c r="AA194" s="47">
        <f t="shared" si="7"/>
        <v>62393.36</v>
      </c>
      <c r="AB194" s="47">
        <f t="shared" si="8"/>
        <v>0.79779999999999995</v>
      </c>
      <c r="AD194" s="135" t="s">
        <v>514</v>
      </c>
      <c r="AE194" s="135" t="s">
        <v>515</v>
      </c>
      <c r="AF194" s="136">
        <v>2019</v>
      </c>
      <c r="AG194" s="135" t="s">
        <v>164</v>
      </c>
      <c r="AH194" s="135" t="s">
        <v>1007</v>
      </c>
      <c r="AI194" s="135" t="s">
        <v>1008</v>
      </c>
      <c r="AJ194" s="136">
        <v>124388.81</v>
      </c>
    </row>
    <row r="195" spans="1:36" ht="12.75" customHeight="1" x14ac:dyDescent="0.25">
      <c r="A195" s="142" t="s">
        <v>602</v>
      </c>
      <c r="B195" s="142" t="s">
        <v>603</v>
      </c>
      <c r="C195" s="143" t="s">
        <v>618</v>
      </c>
      <c r="D195" s="143" t="s">
        <v>619</v>
      </c>
      <c r="E195" s="143">
        <v>2019</v>
      </c>
      <c r="F195" s="144">
        <v>22121.71</v>
      </c>
      <c r="G195" s="144">
        <v>22630.25</v>
      </c>
      <c r="H195" s="144">
        <v>0</v>
      </c>
      <c r="I195" s="144">
        <v>0</v>
      </c>
      <c r="J195" s="97"/>
      <c r="K195" s="48"/>
      <c r="R195" s="47" t="str">
        <f t="shared" si="6"/>
        <v>211217</v>
      </c>
      <c r="S195" s="135" t="s">
        <v>342</v>
      </c>
      <c r="T195" s="135" t="s">
        <v>343</v>
      </c>
      <c r="U195" s="135" t="s">
        <v>932</v>
      </c>
      <c r="V195" s="135" t="s">
        <v>933</v>
      </c>
      <c r="W195" s="136">
        <v>2019</v>
      </c>
      <c r="X195" s="136">
        <v>18</v>
      </c>
      <c r="Y195" s="135" t="s">
        <v>878</v>
      </c>
      <c r="Z195" s="136">
        <v>0</v>
      </c>
      <c r="AA195" s="47">
        <f t="shared" si="7"/>
        <v>0</v>
      </c>
      <c r="AB195" s="47">
        <f t="shared" si="8"/>
        <v>0</v>
      </c>
      <c r="AD195" s="135" t="s">
        <v>518</v>
      </c>
      <c r="AE195" s="135" t="s">
        <v>519</v>
      </c>
      <c r="AF195" s="136">
        <v>2019</v>
      </c>
      <c r="AG195" s="135" t="s">
        <v>164</v>
      </c>
      <c r="AH195" s="135" t="s">
        <v>1007</v>
      </c>
      <c r="AI195" s="135" t="s">
        <v>1008</v>
      </c>
      <c r="AJ195" s="136">
        <v>36990.5</v>
      </c>
    </row>
    <row r="196" spans="1:36" ht="12.75" customHeight="1" x14ac:dyDescent="0.25">
      <c r="A196" s="142" t="s">
        <v>620</v>
      </c>
      <c r="B196" s="142" t="s">
        <v>621</v>
      </c>
      <c r="C196" s="143" t="s">
        <v>622</v>
      </c>
      <c r="D196" s="143" t="s">
        <v>623</v>
      </c>
      <c r="E196" s="143">
        <v>2019</v>
      </c>
      <c r="F196" s="144">
        <v>21572.38</v>
      </c>
      <c r="G196" s="144">
        <v>20719.7</v>
      </c>
      <c r="H196" s="144">
        <v>0</v>
      </c>
      <c r="I196" s="144">
        <v>0</v>
      </c>
      <c r="J196" s="97"/>
      <c r="K196" s="48"/>
      <c r="R196" s="47" t="str">
        <f t="shared" ref="R196:R259" si="9">S196&amp;U196</f>
        <v>211229</v>
      </c>
      <c r="S196" s="135" t="s">
        <v>342</v>
      </c>
      <c r="T196" s="135" t="s">
        <v>343</v>
      </c>
      <c r="U196" s="135" t="s">
        <v>355</v>
      </c>
      <c r="V196" s="135" t="s">
        <v>356</v>
      </c>
      <c r="W196" s="136">
        <v>2019</v>
      </c>
      <c r="X196" s="136">
        <v>133</v>
      </c>
      <c r="Y196" s="135" t="s">
        <v>938</v>
      </c>
      <c r="Z196" s="136">
        <v>14935.63</v>
      </c>
      <c r="AA196" s="47">
        <f t="shared" ref="AA196:AA259" si="10">IF(ISERROR(VLOOKUP(U196,$AD$3:$AJ$382,7,FALSE)),0,(VLOOKUP(U196,$AD$3:$AJ$382,7,FALSE)))</f>
        <v>14935.63</v>
      </c>
      <c r="AB196" s="47">
        <f t="shared" ref="AB196:AB259" si="11">ROUND(IF(ISERROR(Z196/AA196),0,(Z196/AA196)),4)</f>
        <v>1</v>
      </c>
      <c r="AD196" s="135" t="s">
        <v>520</v>
      </c>
      <c r="AE196" s="135" t="s">
        <v>521</v>
      </c>
      <c r="AF196" s="136">
        <v>2019</v>
      </c>
      <c r="AG196" s="135" t="s">
        <v>164</v>
      </c>
      <c r="AH196" s="135" t="s">
        <v>1007</v>
      </c>
      <c r="AI196" s="135" t="s">
        <v>1008</v>
      </c>
      <c r="AJ196" s="136">
        <v>37199</v>
      </c>
    </row>
    <row r="197" spans="1:36" ht="12.75" customHeight="1" x14ac:dyDescent="0.25">
      <c r="A197" s="142" t="s">
        <v>620</v>
      </c>
      <c r="B197" s="142" t="s">
        <v>621</v>
      </c>
      <c r="C197" s="143" t="s">
        <v>939</v>
      </c>
      <c r="D197" s="143" t="s">
        <v>940</v>
      </c>
      <c r="E197" s="143">
        <v>2019</v>
      </c>
      <c r="F197" s="144">
        <v>9245.32</v>
      </c>
      <c r="G197" s="144">
        <v>8879.8799999999992</v>
      </c>
      <c r="H197" s="144">
        <v>0</v>
      </c>
      <c r="I197" s="144">
        <v>0</v>
      </c>
      <c r="J197" s="97"/>
      <c r="K197" s="48"/>
      <c r="R197" s="47" t="str">
        <f t="shared" si="9"/>
        <v>211233</v>
      </c>
      <c r="S197" s="135" t="s">
        <v>342</v>
      </c>
      <c r="T197" s="135" t="s">
        <v>343</v>
      </c>
      <c r="U197" s="135" t="s">
        <v>357</v>
      </c>
      <c r="V197" s="135" t="s">
        <v>358</v>
      </c>
      <c r="W197" s="136">
        <v>2019</v>
      </c>
      <c r="X197" s="136">
        <v>128</v>
      </c>
      <c r="Y197" s="135" t="s">
        <v>878</v>
      </c>
      <c r="Z197" s="136">
        <v>20441.09</v>
      </c>
      <c r="AA197" s="47">
        <f t="shared" si="10"/>
        <v>20441.09</v>
      </c>
      <c r="AB197" s="47">
        <f t="shared" si="11"/>
        <v>1</v>
      </c>
      <c r="AD197" s="135" t="s">
        <v>522</v>
      </c>
      <c r="AE197" s="135" t="s">
        <v>523</v>
      </c>
      <c r="AF197" s="136">
        <v>2019</v>
      </c>
      <c r="AG197" s="135" t="s">
        <v>164</v>
      </c>
      <c r="AH197" s="135" t="s">
        <v>1007</v>
      </c>
      <c r="AI197" s="135" t="s">
        <v>1008</v>
      </c>
      <c r="AJ197" s="136">
        <v>17485.96</v>
      </c>
    </row>
    <row r="198" spans="1:36" ht="12.75" customHeight="1" x14ac:dyDescent="0.25">
      <c r="A198" s="142" t="s">
        <v>620</v>
      </c>
      <c r="B198" s="142" t="s">
        <v>621</v>
      </c>
      <c r="C198" s="143" t="s">
        <v>624</v>
      </c>
      <c r="D198" s="143" t="s">
        <v>625</v>
      </c>
      <c r="E198" s="143">
        <v>2019</v>
      </c>
      <c r="F198" s="144">
        <v>3058.05</v>
      </c>
      <c r="G198" s="144">
        <v>3223.35</v>
      </c>
      <c r="H198" s="144">
        <v>0</v>
      </c>
      <c r="I198" s="144">
        <v>0</v>
      </c>
      <c r="J198" s="97"/>
      <c r="K198" s="48"/>
      <c r="R198" s="47" t="str">
        <f t="shared" si="9"/>
        <v>211234</v>
      </c>
      <c r="S198" s="135" t="s">
        <v>342</v>
      </c>
      <c r="T198" s="135" t="s">
        <v>343</v>
      </c>
      <c r="U198" s="135" t="s">
        <v>359</v>
      </c>
      <c r="V198" s="135" t="s">
        <v>360</v>
      </c>
      <c r="W198" s="136">
        <v>2019</v>
      </c>
      <c r="X198" s="136">
        <v>60</v>
      </c>
      <c r="Y198" s="135" t="s">
        <v>938</v>
      </c>
      <c r="Z198" s="136">
        <v>18847.71</v>
      </c>
      <c r="AA198" s="47">
        <f t="shared" si="10"/>
        <v>18847.71</v>
      </c>
      <c r="AB198" s="47">
        <f t="shared" si="11"/>
        <v>1</v>
      </c>
      <c r="AD198" s="135" t="s">
        <v>524</v>
      </c>
      <c r="AE198" s="135" t="s">
        <v>525</v>
      </c>
      <c r="AF198" s="136">
        <v>2019</v>
      </c>
      <c r="AG198" s="135" t="s">
        <v>164</v>
      </c>
      <c r="AH198" s="135" t="s">
        <v>1007</v>
      </c>
      <c r="AI198" s="135" t="s">
        <v>1008</v>
      </c>
      <c r="AJ198" s="136">
        <v>18570.759999999998</v>
      </c>
    </row>
    <row r="199" spans="1:36" ht="12.75" customHeight="1" x14ac:dyDescent="0.25">
      <c r="A199" s="142" t="s">
        <v>620</v>
      </c>
      <c r="B199" s="142" t="s">
        <v>621</v>
      </c>
      <c r="C199" s="143" t="s">
        <v>626</v>
      </c>
      <c r="D199" s="143" t="s">
        <v>627</v>
      </c>
      <c r="E199" s="143">
        <v>2019</v>
      </c>
      <c r="F199" s="144">
        <v>2214.4499999999998</v>
      </c>
      <c r="G199" s="144">
        <v>2334.15</v>
      </c>
      <c r="H199" s="144">
        <v>0</v>
      </c>
      <c r="I199" s="144">
        <v>0</v>
      </c>
      <c r="J199" s="97"/>
      <c r="K199" s="48"/>
      <c r="R199" s="47" t="str">
        <f t="shared" si="9"/>
        <v>211236</v>
      </c>
      <c r="S199" s="135" t="s">
        <v>342</v>
      </c>
      <c r="T199" s="135" t="s">
        <v>343</v>
      </c>
      <c r="U199" s="135" t="s">
        <v>429</v>
      </c>
      <c r="V199" s="135" t="s">
        <v>430</v>
      </c>
      <c r="W199" s="136">
        <v>2019</v>
      </c>
      <c r="X199" s="136">
        <v>11</v>
      </c>
      <c r="Y199" s="135" t="s">
        <v>878</v>
      </c>
      <c r="Z199" s="136">
        <v>1745.76</v>
      </c>
      <c r="AA199" s="47">
        <f t="shared" si="10"/>
        <v>27614.81</v>
      </c>
      <c r="AB199" s="47">
        <f t="shared" si="11"/>
        <v>6.3200000000000006E-2</v>
      </c>
      <c r="AD199" s="135" t="s">
        <v>528</v>
      </c>
      <c r="AE199" s="135" t="s">
        <v>529</v>
      </c>
      <c r="AF199" s="136">
        <v>2019</v>
      </c>
      <c r="AG199" s="135" t="s">
        <v>164</v>
      </c>
      <c r="AH199" s="135" t="s">
        <v>1007</v>
      </c>
      <c r="AI199" s="135" t="s">
        <v>1008</v>
      </c>
      <c r="AJ199" s="136">
        <v>64127.61</v>
      </c>
    </row>
    <row r="200" spans="1:36" ht="12.75" customHeight="1" x14ac:dyDescent="0.25">
      <c r="A200" s="142" t="s">
        <v>620</v>
      </c>
      <c r="B200" s="142" t="s">
        <v>621</v>
      </c>
      <c r="C200" s="143" t="s">
        <v>628</v>
      </c>
      <c r="D200" s="143" t="s">
        <v>629</v>
      </c>
      <c r="E200" s="143">
        <v>2019</v>
      </c>
      <c r="F200" s="144">
        <v>3971</v>
      </c>
      <c r="G200" s="144">
        <v>3903.31</v>
      </c>
      <c r="H200" s="144">
        <v>0</v>
      </c>
      <c r="I200" s="144">
        <v>0</v>
      </c>
      <c r="J200" s="97"/>
      <c r="K200" s="48"/>
      <c r="R200" s="47" t="str">
        <f t="shared" si="9"/>
        <v>211237</v>
      </c>
      <c r="S200" s="135" t="s">
        <v>342</v>
      </c>
      <c r="T200" s="135" t="s">
        <v>343</v>
      </c>
      <c r="U200" s="135" t="s">
        <v>431</v>
      </c>
      <c r="V200" s="135" t="s">
        <v>432</v>
      </c>
      <c r="W200" s="136">
        <v>2019</v>
      </c>
      <c r="X200" s="136">
        <v>1</v>
      </c>
      <c r="Y200" s="135" t="s">
        <v>938</v>
      </c>
      <c r="Z200" s="136">
        <v>450.43</v>
      </c>
      <c r="AA200" s="47">
        <f t="shared" si="10"/>
        <v>26575.31</v>
      </c>
      <c r="AB200" s="47">
        <f t="shared" si="11"/>
        <v>1.6899999999999998E-2</v>
      </c>
      <c r="AD200" s="135" t="s">
        <v>530</v>
      </c>
      <c r="AE200" s="135" t="s">
        <v>531</v>
      </c>
      <c r="AF200" s="136">
        <v>2019</v>
      </c>
      <c r="AG200" s="135" t="s">
        <v>164</v>
      </c>
      <c r="AH200" s="135" t="s">
        <v>1007</v>
      </c>
      <c r="AI200" s="135" t="s">
        <v>1008</v>
      </c>
      <c r="AJ200" s="136">
        <v>18125.669999999998</v>
      </c>
    </row>
    <row r="201" spans="1:36" ht="12.75" customHeight="1" x14ac:dyDescent="0.25">
      <c r="A201" s="142" t="s">
        <v>620</v>
      </c>
      <c r="B201" s="142" t="s">
        <v>621</v>
      </c>
      <c r="C201" s="143" t="s">
        <v>630</v>
      </c>
      <c r="D201" s="143" t="s">
        <v>631</v>
      </c>
      <c r="E201" s="143">
        <v>2019</v>
      </c>
      <c r="F201" s="144">
        <v>10530.86</v>
      </c>
      <c r="G201" s="144">
        <v>12286</v>
      </c>
      <c r="H201" s="144">
        <v>0</v>
      </c>
      <c r="I201" s="144">
        <v>0</v>
      </c>
      <c r="J201" s="97"/>
      <c r="K201" s="48"/>
      <c r="R201" s="47" t="str">
        <f t="shared" si="9"/>
        <v>220354</v>
      </c>
      <c r="S201" s="135" t="s">
        <v>361</v>
      </c>
      <c r="T201" s="135" t="s">
        <v>362</v>
      </c>
      <c r="U201" s="135" t="s">
        <v>274</v>
      </c>
      <c r="V201" s="135" t="s">
        <v>275</v>
      </c>
      <c r="W201" s="136">
        <v>2019</v>
      </c>
      <c r="X201" s="136">
        <v>4</v>
      </c>
      <c r="Y201" s="135" t="s">
        <v>878</v>
      </c>
      <c r="Z201" s="136">
        <v>197.54</v>
      </c>
      <c r="AA201" s="47">
        <f t="shared" si="10"/>
        <v>3012.47</v>
      </c>
      <c r="AB201" s="47">
        <f t="shared" si="11"/>
        <v>6.5600000000000006E-2</v>
      </c>
      <c r="AD201" s="135" t="s">
        <v>532</v>
      </c>
      <c r="AE201" s="135" t="s">
        <v>533</v>
      </c>
      <c r="AF201" s="136">
        <v>2019</v>
      </c>
      <c r="AG201" s="135" t="s">
        <v>164</v>
      </c>
      <c r="AH201" s="135" t="s">
        <v>1007</v>
      </c>
      <c r="AI201" s="135" t="s">
        <v>1008</v>
      </c>
      <c r="AJ201" s="136">
        <v>7139.26</v>
      </c>
    </row>
    <row r="202" spans="1:36" ht="12.75" customHeight="1" x14ac:dyDescent="0.25">
      <c r="A202" s="142" t="s">
        <v>620</v>
      </c>
      <c r="B202" s="142" t="s">
        <v>621</v>
      </c>
      <c r="C202" s="143" t="s">
        <v>632</v>
      </c>
      <c r="D202" s="143" t="s">
        <v>633</v>
      </c>
      <c r="E202" s="143">
        <v>2019</v>
      </c>
      <c r="F202" s="144">
        <v>2632.71</v>
      </c>
      <c r="G202" s="144">
        <v>3071.5</v>
      </c>
      <c r="H202" s="144">
        <v>0</v>
      </c>
      <c r="I202" s="144">
        <v>0</v>
      </c>
      <c r="J202" s="97"/>
      <c r="K202" s="48"/>
      <c r="R202" s="47" t="str">
        <f t="shared" si="9"/>
        <v>220360</v>
      </c>
      <c r="S202" s="135" t="s">
        <v>361</v>
      </c>
      <c r="T202" s="135" t="s">
        <v>362</v>
      </c>
      <c r="U202" s="135" t="s">
        <v>278</v>
      </c>
      <c r="V202" s="135" t="s">
        <v>279</v>
      </c>
      <c r="W202" s="136">
        <v>2019</v>
      </c>
      <c r="X202" s="136">
        <v>7</v>
      </c>
      <c r="Y202" s="135" t="s">
        <v>878</v>
      </c>
      <c r="Z202" s="136">
        <v>565.95000000000005</v>
      </c>
      <c r="AA202" s="47">
        <f t="shared" si="10"/>
        <v>41395.199999999997</v>
      </c>
      <c r="AB202" s="47">
        <f t="shared" si="11"/>
        <v>1.37E-2</v>
      </c>
      <c r="AD202" s="135" t="s">
        <v>534</v>
      </c>
      <c r="AE202" s="135" t="s">
        <v>535</v>
      </c>
      <c r="AF202" s="136">
        <v>2019</v>
      </c>
      <c r="AG202" s="135" t="s">
        <v>164</v>
      </c>
      <c r="AH202" s="135" t="s">
        <v>1007</v>
      </c>
      <c r="AI202" s="135" t="s">
        <v>1008</v>
      </c>
      <c r="AJ202" s="136">
        <v>125</v>
      </c>
    </row>
    <row r="203" spans="1:36" ht="12.75" customHeight="1" x14ac:dyDescent="0.25">
      <c r="A203" s="142" t="s">
        <v>620</v>
      </c>
      <c r="B203" s="142" t="s">
        <v>621</v>
      </c>
      <c r="C203" s="143" t="s">
        <v>634</v>
      </c>
      <c r="D203" s="143" t="s">
        <v>635</v>
      </c>
      <c r="E203" s="143">
        <v>2019</v>
      </c>
      <c r="F203" s="144">
        <v>6531.3</v>
      </c>
      <c r="G203" s="144">
        <v>6417.7</v>
      </c>
      <c r="H203" s="144">
        <v>0</v>
      </c>
      <c r="I203" s="144">
        <v>0</v>
      </c>
      <c r="J203" s="97"/>
      <c r="K203" s="48"/>
      <c r="R203" s="47" t="str">
        <f t="shared" si="9"/>
        <v>220452</v>
      </c>
      <c r="S203" s="135" t="s">
        <v>361</v>
      </c>
      <c r="T203" s="135" t="s">
        <v>362</v>
      </c>
      <c r="U203" s="135" t="s">
        <v>363</v>
      </c>
      <c r="V203" s="135" t="s">
        <v>364</v>
      </c>
      <c r="W203" s="136">
        <v>2019</v>
      </c>
      <c r="X203" s="136">
        <v>357</v>
      </c>
      <c r="Y203" s="135" t="s">
        <v>878</v>
      </c>
      <c r="Z203" s="136">
        <v>28956.799999999999</v>
      </c>
      <c r="AA203" s="47">
        <f t="shared" si="10"/>
        <v>28956.799999999999</v>
      </c>
      <c r="AB203" s="47">
        <f t="shared" si="11"/>
        <v>1</v>
      </c>
      <c r="AD203" s="135" t="s">
        <v>546</v>
      </c>
      <c r="AE203" s="135" t="s">
        <v>547</v>
      </c>
      <c r="AF203" s="136">
        <v>2019</v>
      </c>
      <c r="AG203" s="135" t="s">
        <v>164</v>
      </c>
      <c r="AH203" s="135" t="s">
        <v>1007</v>
      </c>
      <c r="AI203" s="135" t="s">
        <v>1008</v>
      </c>
      <c r="AJ203" s="136">
        <v>53967.1</v>
      </c>
    </row>
    <row r="204" spans="1:36" ht="12.75" customHeight="1" x14ac:dyDescent="0.25">
      <c r="A204" s="142" t="s">
        <v>620</v>
      </c>
      <c r="B204" s="142" t="s">
        <v>621</v>
      </c>
      <c r="C204" s="143" t="s">
        <v>636</v>
      </c>
      <c r="D204" s="143" t="s">
        <v>637</v>
      </c>
      <c r="E204" s="143">
        <v>2019</v>
      </c>
      <c r="F204" s="144">
        <v>9298.1200000000008</v>
      </c>
      <c r="G204" s="144">
        <v>9298.1200000000008</v>
      </c>
      <c r="H204" s="144">
        <v>0</v>
      </c>
      <c r="I204" s="144">
        <v>0</v>
      </c>
      <c r="J204" s="97"/>
      <c r="K204" s="48"/>
      <c r="R204" s="47" t="str">
        <f t="shared" si="9"/>
        <v>220453</v>
      </c>
      <c r="S204" s="135" t="s">
        <v>361</v>
      </c>
      <c r="T204" s="135" t="s">
        <v>362</v>
      </c>
      <c r="U204" s="135" t="s">
        <v>365</v>
      </c>
      <c r="V204" s="135" t="s">
        <v>366</v>
      </c>
      <c r="W204" s="136">
        <v>2019</v>
      </c>
      <c r="X204" s="136">
        <v>257</v>
      </c>
      <c r="Y204" s="135" t="s">
        <v>878</v>
      </c>
      <c r="Z204" s="136">
        <v>36729.699999999997</v>
      </c>
      <c r="AA204" s="47">
        <f t="shared" si="10"/>
        <v>39730.959999999999</v>
      </c>
      <c r="AB204" s="47">
        <f t="shared" si="11"/>
        <v>0.92449999999999999</v>
      </c>
      <c r="AD204" s="135" t="s">
        <v>550</v>
      </c>
      <c r="AE204" s="135" t="s">
        <v>551</v>
      </c>
      <c r="AF204" s="136">
        <v>2019</v>
      </c>
      <c r="AG204" s="135" t="s">
        <v>164</v>
      </c>
      <c r="AH204" s="135" t="s">
        <v>1007</v>
      </c>
      <c r="AI204" s="135" t="s">
        <v>1008</v>
      </c>
      <c r="AJ204" s="136">
        <v>25010.51</v>
      </c>
    </row>
    <row r="205" spans="1:36" ht="12.75" customHeight="1" x14ac:dyDescent="0.25">
      <c r="A205" s="142" t="s">
        <v>620</v>
      </c>
      <c r="B205" s="142" t="s">
        <v>621</v>
      </c>
      <c r="C205" s="143" t="s">
        <v>638</v>
      </c>
      <c r="D205" s="143" t="s">
        <v>639</v>
      </c>
      <c r="E205" s="143">
        <v>2019</v>
      </c>
      <c r="F205" s="144">
        <v>9298.1200000000008</v>
      </c>
      <c r="G205" s="144">
        <v>9298.1200000000008</v>
      </c>
      <c r="H205" s="144">
        <v>0</v>
      </c>
      <c r="I205" s="144">
        <v>0</v>
      </c>
      <c r="J205" s="97"/>
      <c r="K205" s="48"/>
      <c r="R205" s="47" t="str">
        <f t="shared" si="9"/>
        <v>220454</v>
      </c>
      <c r="S205" s="135" t="s">
        <v>361</v>
      </c>
      <c r="T205" s="135" t="s">
        <v>362</v>
      </c>
      <c r="U205" s="135" t="s">
        <v>367</v>
      </c>
      <c r="V205" s="135" t="s">
        <v>368</v>
      </c>
      <c r="W205" s="136">
        <v>2019</v>
      </c>
      <c r="X205" s="136">
        <v>122</v>
      </c>
      <c r="Y205" s="135" t="s">
        <v>938</v>
      </c>
      <c r="Z205" s="136">
        <v>18510.77</v>
      </c>
      <c r="AA205" s="47">
        <f t="shared" si="10"/>
        <v>21393.59</v>
      </c>
      <c r="AB205" s="98">
        <f>ROUND(IF(ISERROR(Z205/AA205),0,(Z205/AA205)),4)</f>
        <v>0.86519999999999997</v>
      </c>
      <c r="AD205" s="135" t="s">
        <v>552</v>
      </c>
      <c r="AE205" s="135" t="s">
        <v>553</v>
      </c>
      <c r="AF205" s="136">
        <v>2019</v>
      </c>
      <c r="AG205" s="135" t="s">
        <v>164</v>
      </c>
      <c r="AH205" s="135" t="s">
        <v>1007</v>
      </c>
      <c r="AI205" s="135" t="s">
        <v>1008</v>
      </c>
      <c r="AJ205" s="136">
        <v>9131.7199999999993</v>
      </c>
    </row>
    <row r="206" spans="1:36" ht="12.75" customHeight="1" x14ac:dyDescent="0.25">
      <c r="A206" s="142" t="s">
        <v>640</v>
      </c>
      <c r="B206" s="142" t="s">
        <v>641</v>
      </c>
      <c r="C206" s="143" t="s">
        <v>642</v>
      </c>
      <c r="D206" s="143" t="s">
        <v>643</v>
      </c>
      <c r="E206" s="143">
        <v>2019</v>
      </c>
      <c r="F206" s="144">
        <v>18538.68</v>
      </c>
      <c r="G206" s="144">
        <v>17930.849999999999</v>
      </c>
      <c r="H206" s="144">
        <v>0</v>
      </c>
      <c r="I206" s="144">
        <v>-7326.41</v>
      </c>
      <c r="J206" s="97"/>
      <c r="K206" s="48"/>
      <c r="R206" s="47" t="str">
        <f t="shared" si="9"/>
        <v>220455</v>
      </c>
      <c r="S206" s="135" t="s">
        <v>361</v>
      </c>
      <c r="T206" s="135" t="s">
        <v>362</v>
      </c>
      <c r="U206" s="135" t="s">
        <v>906</v>
      </c>
      <c r="V206" s="135" t="s">
        <v>907</v>
      </c>
      <c r="W206" s="136">
        <v>2019</v>
      </c>
      <c r="X206" s="136">
        <v>17</v>
      </c>
      <c r="Y206" s="135" t="s">
        <v>878</v>
      </c>
      <c r="Z206" s="136">
        <v>0</v>
      </c>
      <c r="AA206" s="47">
        <f t="shared" si="10"/>
        <v>0</v>
      </c>
      <c r="AB206" s="47">
        <f t="shared" si="11"/>
        <v>0</v>
      </c>
      <c r="AD206" s="135" t="s">
        <v>554</v>
      </c>
      <c r="AE206" s="135" t="s">
        <v>555</v>
      </c>
      <c r="AF206" s="136">
        <v>2019</v>
      </c>
      <c r="AG206" s="135" t="s">
        <v>164</v>
      </c>
      <c r="AH206" s="135" t="s">
        <v>1007</v>
      </c>
      <c r="AI206" s="135" t="s">
        <v>1008</v>
      </c>
      <c r="AJ206" s="136">
        <v>88478.5</v>
      </c>
    </row>
    <row r="207" spans="1:36" ht="12.75" customHeight="1" x14ac:dyDescent="0.25">
      <c r="A207" s="142" t="s">
        <v>640</v>
      </c>
      <c r="B207" s="142" t="s">
        <v>641</v>
      </c>
      <c r="C207" s="143" t="s">
        <v>644</v>
      </c>
      <c r="D207" s="143" t="s">
        <v>645</v>
      </c>
      <c r="E207" s="143">
        <v>2019</v>
      </c>
      <c r="F207" s="144">
        <v>20664.54</v>
      </c>
      <c r="G207" s="144">
        <v>20664.54</v>
      </c>
      <c r="H207" s="144">
        <v>0</v>
      </c>
      <c r="I207" s="144">
        <v>-10292.58</v>
      </c>
      <c r="J207" s="97"/>
      <c r="K207" s="48"/>
      <c r="R207" s="47" t="str">
        <f t="shared" si="9"/>
        <v>220456</v>
      </c>
      <c r="S207" s="135" t="s">
        <v>361</v>
      </c>
      <c r="T207" s="135" t="s">
        <v>362</v>
      </c>
      <c r="U207" s="135" t="s">
        <v>369</v>
      </c>
      <c r="V207" s="135" t="s">
        <v>370</v>
      </c>
      <c r="W207" s="136">
        <v>2019</v>
      </c>
      <c r="X207" s="136">
        <v>185</v>
      </c>
      <c r="Y207" s="135" t="s">
        <v>878</v>
      </c>
      <c r="Z207" s="136">
        <v>20491.75</v>
      </c>
      <c r="AA207" s="47">
        <f t="shared" si="10"/>
        <v>20491.75</v>
      </c>
      <c r="AB207" s="47">
        <f t="shared" si="11"/>
        <v>1</v>
      </c>
      <c r="AD207" s="135" t="s">
        <v>556</v>
      </c>
      <c r="AE207" s="135" t="s">
        <v>557</v>
      </c>
      <c r="AF207" s="136">
        <v>2019</v>
      </c>
      <c r="AG207" s="135" t="s">
        <v>164</v>
      </c>
      <c r="AH207" s="135" t="s">
        <v>1007</v>
      </c>
      <c r="AI207" s="135" t="s">
        <v>1008</v>
      </c>
      <c r="AJ207" s="136">
        <v>41312.33</v>
      </c>
    </row>
    <row r="208" spans="1:36" ht="12.75" customHeight="1" x14ac:dyDescent="0.25">
      <c r="A208" s="142" t="s">
        <v>640</v>
      </c>
      <c r="B208" s="142" t="s">
        <v>641</v>
      </c>
      <c r="C208" s="143" t="s">
        <v>646</v>
      </c>
      <c r="D208" s="143" t="s">
        <v>647</v>
      </c>
      <c r="E208" s="143">
        <v>2019</v>
      </c>
      <c r="F208" s="144">
        <v>4891.41</v>
      </c>
      <c r="G208" s="144">
        <v>4891.41</v>
      </c>
      <c r="H208" s="144">
        <v>0</v>
      </c>
      <c r="I208" s="144">
        <v>0</v>
      </c>
      <c r="J208" s="97"/>
      <c r="K208" s="48"/>
      <c r="R208" s="47" t="str">
        <f t="shared" si="9"/>
        <v>220457</v>
      </c>
      <c r="S208" s="135" t="s">
        <v>361</v>
      </c>
      <c r="T208" s="135" t="s">
        <v>362</v>
      </c>
      <c r="U208" s="135" t="s">
        <v>371</v>
      </c>
      <c r="V208" s="135" t="s">
        <v>372</v>
      </c>
      <c r="W208" s="136">
        <v>2019</v>
      </c>
      <c r="X208" s="136">
        <v>271</v>
      </c>
      <c r="Y208" s="135" t="s">
        <v>938</v>
      </c>
      <c r="Z208" s="136">
        <v>52371.75</v>
      </c>
      <c r="AA208" s="47">
        <f t="shared" si="10"/>
        <v>52371.75</v>
      </c>
      <c r="AB208" s="47">
        <f t="shared" si="11"/>
        <v>1</v>
      </c>
      <c r="AD208" s="135" t="s">
        <v>564</v>
      </c>
      <c r="AE208" s="135" t="s">
        <v>565</v>
      </c>
      <c r="AF208" s="136">
        <v>2019</v>
      </c>
      <c r="AG208" s="135" t="s">
        <v>164</v>
      </c>
      <c r="AH208" s="135" t="s">
        <v>1007</v>
      </c>
      <c r="AI208" s="135" t="s">
        <v>1008</v>
      </c>
      <c r="AJ208" s="136">
        <v>44660.27</v>
      </c>
    </row>
    <row r="209" spans="1:36" ht="12.75" customHeight="1" x14ac:dyDescent="0.25">
      <c r="A209" s="142" t="s">
        <v>640</v>
      </c>
      <c r="B209" s="142" t="s">
        <v>641</v>
      </c>
      <c r="C209" s="143" t="s">
        <v>648</v>
      </c>
      <c r="D209" s="143" t="s">
        <v>649</v>
      </c>
      <c r="E209" s="143">
        <v>2019</v>
      </c>
      <c r="F209" s="144">
        <v>20068.13</v>
      </c>
      <c r="G209" s="144">
        <v>20304.86</v>
      </c>
      <c r="H209" s="144">
        <v>0</v>
      </c>
      <c r="I209" s="144">
        <v>0</v>
      </c>
      <c r="J209" s="97"/>
      <c r="K209" s="48"/>
      <c r="R209" s="47" t="str">
        <f t="shared" si="9"/>
        <v>220458</v>
      </c>
      <c r="S209" s="135" t="s">
        <v>361</v>
      </c>
      <c r="T209" s="135" t="s">
        <v>362</v>
      </c>
      <c r="U209" s="135" t="s">
        <v>373</v>
      </c>
      <c r="V209" s="135" t="s">
        <v>374</v>
      </c>
      <c r="W209" s="136">
        <v>2019</v>
      </c>
      <c r="X209" s="136">
        <v>37</v>
      </c>
      <c r="Y209" s="135" t="s">
        <v>878</v>
      </c>
      <c r="Z209" s="136">
        <v>7540.32</v>
      </c>
      <c r="AA209" s="104">
        <f t="shared" si="10"/>
        <v>9578.25</v>
      </c>
      <c r="AB209" s="47">
        <f t="shared" si="11"/>
        <v>0.78720000000000001</v>
      </c>
      <c r="AD209" s="135" t="s">
        <v>566</v>
      </c>
      <c r="AE209" s="135" t="s">
        <v>567</v>
      </c>
      <c r="AF209" s="136">
        <v>2019</v>
      </c>
      <c r="AG209" s="135" t="s">
        <v>164</v>
      </c>
      <c r="AH209" s="135" t="s">
        <v>1007</v>
      </c>
      <c r="AI209" s="135" t="s">
        <v>1008</v>
      </c>
      <c r="AJ209" s="136">
        <v>27984.43</v>
      </c>
    </row>
    <row r="210" spans="1:36" ht="12.75" customHeight="1" x14ac:dyDescent="0.25">
      <c r="A210" s="142" t="s">
        <v>640</v>
      </c>
      <c r="B210" s="142" t="s">
        <v>641</v>
      </c>
      <c r="C210" s="143" t="s">
        <v>650</v>
      </c>
      <c r="D210" s="143" t="s">
        <v>651</v>
      </c>
      <c r="E210" s="143">
        <v>2019</v>
      </c>
      <c r="F210" s="144">
        <v>13066.1</v>
      </c>
      <c r="G210" s="144">
        <v>13145.01</v>
      </c>
      <c r="H210" s="144">
        <v>0</v>
      </c>
      <c r="I210" s="144">
        <v>0</v>
      </c>
      <c r="J210" s="97"/>
      <c r="K210" s="48"/>
      <c r="R210" s="47" t="str">
        <f t="shared" si="9"/>
        <v>220460</v>
      </c>
      <c r="S210" s="135" t="s">
        <v>361</v>
      </c>
      <c r="T210" s="135" t="s">
        <v>362</v>
      </c>
      <c r="U210" s="135" t="s">
        <v>375</v>
      </c>
      <c r="V210" s="135" t="s">
        <v>376</v>
      </c>
      <c r="W210" s="136">
        <v>2019</v>
      </c>
      <c r="X210" s="136">
        <v>499</v>
      </c>
      <c r="Y210" s="135" t="s">
        <v>878</v>
      </c>
      <c r="Z210" s="136">
        <v>12652.2</v>
      </c>
      <c r="AA210" s="47">
        <f t="shared" si="10"/>
        <v>12652.2</v>
      </c>
      <c r="AB210" s="47">
        <f t="shared" si="11"/>
        <v>1</v>
      </c>
      <c r="AD210" s="135" t="s">
        <v>568</v>
      </c>
      <c r="AE210" s="135" t="s">
        <v>569</v>
      </c>
      <c r="AF210" s="136">
        <v>2019</v>
      </c>
      <c r="AG210" s="135" t="s">
        <v>164</v>
      </c>
      <c r="AH210" s="135" t="s">
        <v>1007</v>
      </c>
      <c r="AI210" s="135" t="s">
        <v>1008</v>
      </c>
      <c r="AJ210" s="136">
        <v>25209.25</v>
      </c>
    </row>
    <row r="211" spans="1:36" ht="12.75" customHeight="1" x14ac:dyDescent="0.25">
      <c r="A211" s="142" t="s">
        <v>640</v>
      </c>
      <c r="B211" s="142" t="s">
        <v>641</v>
      </c>
      <c r="C211" s="143" t="s">
        <v>652</v>
      </c>
      <c r="D211" s="143" t="s">
        <v>653</v>
      </c>
      <c r="E211" s="143">
        <v>2019</v>
      </c>
      <c r="F211" s="144">
        <v>11027.88</v>
      </c>
      <c r="G211" s="144">
        <v>10280.219999999999</v>
      </c>
      <c r="H211" s="144">
        <v>0</v>
      </c>
      <c r="I211" s="144">
        <v>0</v>
      </c>
      <c r="J211" s="97"/>
      <c r="K211" s="48"/>
      <c r="R211" s="47" t="str">
        <f t="shared" si="9"/>
        <v>229697</v>
      </c>
      <c r="S211" s="135" t="s">
        <v>361</v>
      </c>
      <c r="T211" s="135" t="s">
        <v>362</v>
      </c>
      <c r="U211" s="135" t="s">
        <v>984</v>
      </c>
      <c r="V211" s="135" t="s">
        <v>985</v>
      </c>
      <c r="W211" s="136">
        <v>2019</v>
      </c>
      <c r="X211" s="136">
        <v>0</v>
      </c>
      <c r="Y211" s="135" t="s">
        <v>878</v>
      </c>
      <c r="Z211" s="136">
        <v>0</v>
      </c>
      <c r="AA211" s="47">
        <f t="shared" si="10"/>
        <v>0</v>
      </c>
      <c r="AB211" s="47">
        <f t="shared" si="11"/>
        <v>0</v>
      </c>
      <c r="AD211" s="135" t="s">
        <v>570</v>
      </c>
      <c r="AE211" s="135" t="s">
        <v>571</v>
      </c>
      <c r="AF211" s="136">
        <v>2019</v>
      </c>
      <c r="AG211" s="135" t="s">
        <v>164</v>
      </c>
      <c r="AH211" s="135" t="s">
        <v>1007</v>
      </c>
      <c r="AI211" s="135" t="s">
        <v>1008</v>
      </c>
      <c r="AJ211" s="136">
        <v>25209.25</v>
      </c>
    </row>
    <row r="212" spans="1:36" ht="12.75" customHeight="1" x14ac:dyDescent="0.25">
      <c r="A212" s="142" t="s">
        <v>640</v>
      </c>
      <c r="B212" s="142" t="s">
        <v>641</v>
      </c>
      <c r="C212" s="143" t="s">
        <v>654</v>
      </c>
      <c r="D212" s="143" t="s">
        <v>655</v>
      </c>
      <c r="E212" s="143">
        <v>2019</v>
      </c>
      <c r="F212" s="144">
        <v>5431.64</v>
      </c>
      <c r="G212" s="144">
        <v>5063.3900000000003</v>
      </c>
      <c r="H212" s="144">
        <v>0</v>
      </c>
      <c r="I212" s="144">
        <v>0</v>
      </c>
      <c r="J212" s="97"/>
      <c r="K212" s="48"/>
      <c r="R212" s="47" t="str">
        <f t="shared" si="9"/>
        <v>229697</v>
      </c>
      <c r="S212" s="135" t="s">
        <v>361</v>
      </c>
      <c r="T212" s="135" t="s">
        <v>362</v>
      </c>
      <c r="U212" s="135" t="s">
        <v>984</v>
      </c>
      <c r="V212" s="135" t="s">
        <v>985</v>
      </c>
      <c r="W212" s="136">
        <v>2019</v>
      </c>
      <c r="X212" s="136">
        <v>0</v>
      </c>
      <c r="Y212" s="135" t="s">
        <v>938</v>
      </c>
      <c r="Z212" s="136">
        <v>0</v>
      </c>
      <c r="AA212" s="47">
        <f t="shared" si="10"/>
        <v>0</v>
      </c>
      <c r="AB212" s="47">
        <f t="shared" si="11"/>
        <v>0</v>
      </c>
      <c r="AD212" s="135" t="s">
        <v>576</v>
      </c>
      <c r="AE212" s="135" t="s">
        <v>577</v>
      </c>
      <c r="AF212" s="136">
        <v>2019</v>
      </c>
      <c r="AG212" s="135" t="s">
        <v>164</v>
      </c>
      <c r="AH212" s="135" t="s">
        <v>1007</v>
      </c>
      <c r="AI212" s="135" t="s">
        <v>1008</v>
      </c>
      <c r="AJ212" s="136">
        <v>7470.54</v>
      </c>
    </row>
    <row r="213" spans="1:36" ht="12.75" customHeight="1" x14ac:dyDescent="0.25">
      <c r="A213" s="142" t="s">
        <v>640</v>
      </c>
      <c r="B213" s="142" t="s">
        <v>641</v>
      </c>
      <c r="C213" s="143" t="s">
        <v>656</v>
      </c>
      <c r="D213" s="143" t="s">
        <v>657</v>
      </c>
      <c r="E213" s="143">
        <v>2019</v>
      </c>
      <c r="F213" s="144">
        <v>5493.74</v>
      </c>
      <c r="G213" s="144">
        <v>6375.45</v>
      </c>
      <c r="H213" s="144">
        <v>0</v>
      </c>
      <c r="I213" s="144">
        <v>0</v>
      </c>
      <c r="J213" s="97"/>
      <c r="K213" s="48"/>
      <c r="R213" s="47" t="str">
        <f t="shared" si="9"/>
        <v>230464</v>
      </c>
      <c r="S213" s="135" t="s">
        <v>377</v>
      </c>
      <c r="T213" s="135" t="s">
        <v>378</v>
      </c>
      <c r="U213" s="135" t="s">
        <v>379</v>
      </c>
      <c r="V213" s="135" t="s">
        <v>380</v>
      </c>
      <c r="W213" s="136">
        <v>2019</v>
      </c>
      <c r="X213" s="136">
        <v>138</v>
      </c>
      <c r="Y213" s="135" t="s">
        <v>938</v>
      </c>
      <c r="Z213" s="136">
        <v>48510</v>
      </c>
      <c r="AA213" s="47">
        <f t="shared" si="10"/>
        <v>48510</v>
      </c>
      <c r="AB213" s="47">
        <f t="shared" si="11"/>
        <v>1</v>
      </c>
      <c r="AD213" s="135" t="s">
        <v>578</v>
      </c>
      <c r="AE213" s="135" t="s">
        <v>579</v>
      </c>
      <c r="AF213" s="136">
        <v>2019</v>
      </c>
      <c r="AG213" s="135" t="s">
        <v>164</v>
      </c>
      <c r="AH213" s="135" t="s">
        <v>1007</v>
      </c>
      <c r="AI213" s="135" t="s">
        <v>1008</v>
      </c>
      <c r="AJ213" s="136">
        <v>126258.66</v>
      </c>
    </row>
    <row r="214" spans="1:36" ht="12.75" customHeight="1" x14ac:dyDescent="0.25">
      <c r="A214" s="142" t="s">
        <v>640</v>
      </c>
      <c r="B214" s="142" t="s">
        <v>641</v>
      </c>
      <c r="C214" s="143" t="s">
        <v>658</v>
      </c>
      <c r="D214" s="143" t="s">
        <v>659</v>
      </c>
      <c r="E214" s="143">
        <v>2019</v>
      </c>
      <c r="F214" s="144">
        <v>610.41</v>
      </c>
      <c r="G214" s="144">
        <v>708.38</v>
      </c>
      <c r="H214" s="144">
        <v>0</v>
      </c>
      <c r="I214" s="144">
        <v>0</v>
      </c>
      <c r="J214" s="97"/>
      <c r="K214" s="48"/>
      <c r="R214" s="47" t="str">
        <f t="shared" si="9"/>
        <v>230469</v>
      </c>
      <c r="S214" s="135" t="s">
        <v>377</v>
      </c>
      <c r="T214" s="135" t="s">
        <v>378</v>
      </c>
      <c r="U214" s="135" t="s">
        <v>381</v>
      </c>
      <c r="V214" s="135" t="s">
        <v>382</v>
      </c>
      <c r="W214" s="136">
        <v>2019</v>
      </c>
      <c r="X214" s="136">
        <v>110</v>
      </c>
      <c r="Y214" s="135" t="s">
        <v>938</v>
      </c>
      <c r="Z214" s="136">
        <v>46687.02</v>
      </c>
      <c r="AA214" s="47">
        <f t="shared" si="10"/>
        <v>46687.02</v>
      </c>
      <c r="AB214" s="47">
        <f t="shared" si="11"/>
        <v>1</v>
      </c>
      <c r="AD214" s="135" t="s">
        <v>582</v>
      </c>
      <c r="AE214" s="135" t="s">
        <v>583</v>
      </c>
      <c r="AF214" s="136">
        <v>2019</v>
      </c>
      <c r="AG214" s="135" t="s">
        <v>164</v>
      </c>
      <c r="AH214" s="135" t="s">
        <v>1007</v>
      </c>
      <c r="AI214" s="135" t="s">
        <v>1008</v>
      </c>
      <c r="AJ214" s="136">
        <v>66416.22</v>
      </c>
    </row>
    <row r="215" spans="1:36" ht="12.75" customHeight="1" x14ac:dyDescent="0.25">
      <c r="A215" s="142" t="s">
        <v>640</v>
      </c>
      <c r="B215" s="142" t="s">
        <v>641</v>
      </c>
      <c r="C215" s="143" t="s">
        <v>660</v>
      </c>
      <c r="D215" s="143" t="s">
        <v>661</v>
      </c>
      <c r="E215" s="143">
        <v>2019</v>
      </c>
      <c r="F215" s="144">
        <v>22192.29</v>
      </c>
      <c r="G215" s="144">
        <v>22192.29</v>
      </c>
      <c r="H215" s="144">
        <v>0</v>
      </c>
      <c r="I215" s="144">
        <v>-4445.96</v>
      </c>
      <c r="J215" s="97"/>
      <c r="K215" s="48"/>
      <c r="R215" s="47" t="str">
        <f t="shared" si="9"/>
        <v>230472</v>
      </c>
      <c r="S215" s="135" t="s">
        <v>377</v>
      </c>
      <c r="T215" s="135" t="s">
        <v>378</v>
      </c>
      <c r="U215" s="135" t="s">
        <v>383</v>
      </c>
      <c r="V215" s="135" t="s">
        <v>384</v>
      </c>
      <c r="W215" s="136">
        <v>2019</v>
      </c>
      <c r="X215" s="136">
        <v>31</v>
      </c>
      <c r="Y215" s="135" t="s">
        <v>878</v>
      </c>
      <c r="Z215" s="136">
        <v>10015.86</v>
      </c>
      <c r="AA215" s="47">
        <f t="shared" si="10"/>
        <v>10015.86</v>
      </c>
      <c r="AB215" s="47">
        <f t="shared" si="11"/>
        <v>1</v>
      </c>
      <c r="AD215" s="135" t="s">
        <v>584</v>
      </c>
      <c r="AE215" s="135" t="s">
        <v>585</v>
      </c>
      <c r="AF215" s="136">
        <v>2019</v>
      </c>
      <c r="AG215" s="135" t="s">
        <v>164</v>
      </c>
      <c r="AH215" s="135" t="s">
        <v>1007</v>
      </c>
      <c r="AI215" s="135" t="s">
        <v>1008</v>
      </c>
      <c r="AJ215" s="136">
        <v>15400</v>
      </c>
    </row>
    <row r="216" spans="1:36" ht="12.75" customHeight="1" x14ac:dyDescent="0.25">
      <c r="A216" s="142" t="s">
        <v>640</v>
      </c>
      <c r="B216" s="142" t="s">
        <v>641</v>
      </c>
      <c r="C216" s="143" t="s">
        <v>662</v>
      </c>
      <c r="D216" s="143" t="s">
        <v>663</v>
      </c>
      <c r="E216" s="143">
        <v>2019</v>
      </c>
      <c r="F216" s="144">
        <v>18059.39</v>
      </c>
      <c r="G216" s="144">
        <v>18559.3</v>
      </c>
      <c r="H216" s="144">
        <v>0</v>
      </c>
      <c r="I216" s="144">
        <v>0</v>
      </c>
      <c r="J216" s="97"/>
      <c r="K216" s="48"/>
      <c r="R216" s="47" t="str">
        <f t="shared" si="9"/>
        <v>230473</v>
      </c>
      <c r="S216" s="135" t="s">
        <v>377</v>
      </c>
      <c r="T216" s="135" t="s">
        <v>378</v>
      </c>
      <c r="U216" s="135" t="s">
        <v>385</v>
      </c>
      <c r="V216" s="135" t="s">
        <v>386</v>
      </c>
      <c r="W216" s="136">
        <v>2019</v>
      </c>
      <c r="X216" s="136">
        <v>22</v>
      </c>
      <c r="Y216" s="135" t="s">
        <v>938</v>
      </c>
      <c r="Z216" s="136">
        <v>10015.85</v>
      </c>
      <c r="AA216" s="47">
        <f t="shared" si="10"/>
        <v>10015.85</v>
      </c>
      <c r="AB216" s="47">
        <f t="shared" si="11"/>
        <v>1</v>
      </c>
      <c r="AD216" s="135" t="s">
        <v>588</v>
      </c>
      <c r="AE216" s="135" t="s">
        <v>589</v>
      </c>
      <c r="AF216" s="136">
        <v>2019</v>
      </c>
      <c r="AG216" s="135" t="s">
        <v>164</v>
      </c>
      <c r="AH216" s="135" t="s">
        <v>1007</v>
      </c>
      <c r="AI216" s="135" t="s">
        <v>1008</v>
      </c>
      <c r="AJ216" s="136">
        <v>5785.12</v>
      </c>
    </row>
    <row r="217" spans="1:36" ht="12.75" customHeight="1" x14ac:dyDescent="0.25">
      <c r="A217" s="142" t="s">
        <v>640</v>
      </c>
      <c r="B217" s="142" t="s">
        <v>641</v>
      </c>
      <c r="C217" s="143" t="s">
        <v>664</v>
      </c>
      <c r="D217" s="143" t="s">
        <v>665</v>
      </c>
      <c r="E217" s="143">
        <v>2019</v>
      </c>
      <c r="F217" s="144">
        <v>3846.96</v>
      </c>
      <c r="G217" s="144">
        <v>3944.47</v>
      </c>
      <c r="H217" s="144">
        <v>0</v>
      </c>
      <c r="I217" s="144">
        <v>0</v>
      </c>
      <c r="J217" s="97"/>
      <c r="K217" s="48"/>
      <c r="R217" s="47" t="str">
        <f t="shared" si="9"/>
        <v>230948</v>
      </c>
      <c r="S217" s="135" t="s">
        <v>377</v>
      </c>
      <c r="T217" s="135" t="s">
        <v>378</v>
      </c>
      <c r="U217" s="135" t="s">
        <v>815</v>
      </c>
      <c r="V217" s="135" t="s">
        <v>816</v>
      </c>
      <c r="W217" s="136">
        <v>2019</v>
      </c>
      <c r="X217" s="136">
        <v>5</v>
      </c>
      <c r="Y217" s="135" t="s">
        <v>878</v>
      </c>
      <c r="Z217" s="136">
        <v>1325.14</v>
      </c>
      <c r="AA217" s="47">
        <f t="shared" si="10"/>
        <v>6890.72</v>
      </c>
      <c r="AB217" s="47">
        <f t="shared" si="11"/>
        <v>0.1923</v>
      </c>
      <c r="AD217" s="135" t="s">
        <v>590</v>
      </c>
      <c r="AE217" s="135" t="s">
        <v>591</v>
      </c>
      <c r="AF217" s="136">
        <v>2019</v>
      </c>
      <c r="AG217" s="135" t="s">
        <v>164</v>
      </c>
      <c r="AH217" s="135" t="s">
        <v>1007</v>
      </c>
      <c r="AI217" s="135" t="s">
        <v>1008</v>
      </c>
      <c r="AJ217" s="136">
        <v>1375</v>
      </c>
    </row>
    <row r="218" spans="1:36" ht="12.75" customHeight="1" x14ac:dyDescent="0.25">
      <c r="A218" s="142" t="s">
        <v>666</v>
      </c>
      <c r="B218" s="142" t="s">
        <v>667</v>
      </c>
      <c r="C218" s="143" t="s">
        <v>668</v>
      </c>
      <c r="D218" s="143" t="s">
        <v>669</v>
      </c>
      <c r="E218" s="143">
        <v>2019</v>
      </c>
      <c r="F218" s="144">
        <v>131.25</v>
      </c>
      <c r="G218" s="144">
        <v>357.7</v>
      </c>
      <c r="H218" s="144">
        <v>-81.25</v>
      </c>
      <c r="I218" s="144">
        <v>-357.7</v>
      </c>
      <c r="J218" s="97"/>
      <c r="K218" s="48"/>
      <c r="R218" s="47" t="str">
        <f t="shared" si="9"/>
        <v>230949</v>
      </c>
      <c r="S218" s="135" t="s">
        <v>377</v>
      </c>
      <c r="T218" s="135" t="s">
        <v>378</v>
      </c>
      <c r="U218" s="135" t="s">
        <v>817</v>
      </c>
      <c r="V218" s="135" t="s">
        <v>818</v>
      </c>
      <c r="W218" s="136">
        <v>2019</v>
      </c>
      <c r="X218" s="136">
        <v>0</v>
      </c>
      <c r="Y218" s="135" t="s">
        <v>938</v>
      </c>
      <c r="Z218" s="136">
        <v>0</v>
      </c>
      <c r="AA218" s="47">
        <f t="shared" si="10"/>
        <v>5906.61</v>
      </c>
      <c r="AB218" s="47">
        <f t="shared" si="11"/>
        <v>0</v>
      </c>
      <c r="AD218" s="135" t="s">
        <v>594</v>
      </c>
      <c r="AE218" s="135" t="s">
        <v>595</v>
      </c>
      <c r="AF218" s="136">
        <v>2019</v>
      </c>
      <c r="AG218" s="135" t="s">
        <v>164</v>
      </c>
      <c r="AH218" s="135" t="s">
        <v>1007</v>
      </c>
      <c r="AI218" s="135" t="s">
        <v>1008</v>
      </c>
      <c r="AJ218" s="136">
        <v>7173</v>
      </c>
    </row>
    <row r="219" spans="1:36" ht="12.75" customHeight="1" x14ac:dyDescent="0.25">
      <c r="A219" s="142" t="s">
        <v>666</v>
      </c>
      <c r="B219" s="142" t="s">
        <v>667</v>
      </c>
      <c r="C219" s="143" t="s">
        <v>670</v>
      </c>
      <c r="D219" s="143" t="s">
        <v>671</v>
      </c>
      <c r="E219" s="143">
        <v>2019</v>
      </c>
      <c r="F219" s="144">
        <v>13282.66</v>
      </c>
      <c r="G219" s="144">
        <v>13435.33</v>
      </c>
      <c r="H219" s="144">
        <v>0</v>
      </c>
      <c r="I219" s="144">
        <v>0</v>
      </c>
      <c r="J219" s="97"/>
      <c r="K219" s="48"/>
      <c r="R219" s="47" t="str">
        <f t="shared" si="9"/>
        <v>239691</v>
      </c>
      <c r="S219" s="135" t="s">
        <v>377</v>
      </c>
      <c r="T219" s="135" t="s">
        <v>378</v>
      </c>
      <c r="U219" s="135" t="s">
        <v>977</v>
      </c>
      <c r="V219" s="135" t="s">
        <v>978</v>
      </c>
      <c r="W219" s="136">
        <v>2019</v>
      </c>
      <c r="X219" s="136">
        <v>0</v>
      </c>
      <c r="Y219" s="135" t="s">
        <v>878</v>
      </c>
      <c r="Z219" s="136">
        <v>0</v>
      </c>
      <c r="AA219" s="47">
        <f t="shared" si="10"/>
        <v>0</v>
      </c>
      <c r="AB219" s="47">
        <f t="shared" si="11"/>
        <v>0</v>
      </c>
      <c r="AD219" s="135" t="s">
        <v>596</v>
      </c>
      <c r="AE219" s="135" t="s">
        <v>597</v>
      </c>
      <c r="AF219" s="136">
        <v>2019</v>
      </c>
      <c r="AG219" s="135" t="s">
        <v>164</v>
      </c>
      <c r="AH219" s="135" t="s">
        <v>1007</v>
      </c>
      <c r="AI219" s="135" t="s">
        <v>1008</v>
      </c>
      <c r="AJ219" s="136">
        <v>7425</v>
      </c>
    </row>
    <row r="220" spans="1:36" ht="12.75" customHeight="1" x14ac:dyDescent="0.25">
      <c r="A220" s="142" t="s">
        <v>666</v>
      </c>
      <c r="B220" s="142" t="s">
        <v>667</v>
      </c>
      <c r="C220" s="143" t="s">
        <v>672</v>
      </c>
      <c r="D220" s="143" t="s">
        <v>673</v>
      </c>
      <c r="E220" s="143">
        <v>2019</v>
      </c>
      <c r="F220" s="144">
        <v>6150.4</v>
      </c>
      <c r="G220" s="144">
        <v>6221.09</v>
      </c>
      <c r="H220" s="144">
        <v>0</v>
      </c>
      <c r="I220" s="144">
        <v>0</v>
      </c>
      <c r="J220" s="97"/>
      <c r="K220" s="48"/>
      <c r="R220" s="47" t="str">
        <f t="shared" si="9"/>
        <v>239691</v>
      </c>
      <c r="S220" s="135" t="s">
        <v>377</v>
      </c>
      <c r="T220" s="135" t="s">
        <v>378</v>
      </c>
      <c r="U220" s="135" t="s">
        <v>977</v>
      </c>
      <c r="V220" s="135" t="s">
        <v>978</v>
      </c>
      <c r="W220" s="136">
        <v>2019</v>
      </c>
      <c r="X220" s="136">
        <v>0</v>
      </c>
      <c r="Y220" s="135" t="s">
        <v>938</v>
      </c>
      <c r="Z220" s="136">
        <v>0</v>
      </c>
      <c r="AA220" s="47">
        <f t="shared" si="10"/>
        <v>0</v>
      </c>
      <c r="AB220" s="47">
        <f t="shared" si="11"/>
        <v>0</v>
      </c>
      <c r="AD220" s="135" t="s">
        <v>600</v>
      </c>
      <c r="AE220" s="135" t="s">
        <v>601</v>
      </c>
      <c r="AF220" s="136">
        <v>2019</v>
      </c>
      <c r="AG220" s="135" t="s">
        <v>164</v>
      </c>
      <c r="AH220" s="135" t="s">
        <v>1007</v>
      </c>
      <c r="AI220" s="135" t="s">
        <v>1008</v>
      </c>
      <c r="AJ220" s="136">
        <v>25082.639999999999</v>
      </c>
    </row>
    <row r="221" spans="1:36" ht="12.75" customHeight="1" x14ac:dyDescent="0.25">
      <c r="A221" s="142" t="s">
        <v>666</v>
      </c>
      <c r="B221" s="142" t="s">
        <v>667</v>
      </c>
      <c r="C221" s="143" t="s">
        <v>674</v>
      </c>
      <c r="D221" s="143" t="s">
        <v>675</v>
      </c>
      <c r="E221" s="143">
        <v>2019</v>
      </c>
      <c r="F221" s="144">
        <v>16975.12</v>
      </c>
      <c r="G221" s="144">
        <v>16975.12</v>
      </c>
      <c r="H221" s="144">
        <v>0</v>
      </c>
      <c r="I221" s="144">
        <v>0</v>
      </c>
      <c r="J221" s="97"/>
      <c r="K221" s="48"/>
      <c r="R221" s="47" t="str">
        <f t="shared" si="9"/>
        <v>240330</v>
      </c>
      <c r="S221" s="135" t="s">
        <v>387</v>
      </c>
      <c r="T221" s="135" t="s">
        <v>388</v>
      </c>
      <c r="U221" s="135" t="s">
        <v>246</v>
      </c>
      <c r="V221" s="135" t="s">
        <v>247</v>
      </c>
      <c r="W221" s="136">
        <v>2019</v>
      </c>
      <c r="X221" s="136">
        <v>146</v>
      </c>
      <c r="Y221" s="135" t="s">
        <v>878</v>
      </c>
      <c r="Z221" s="136">
        <v>8353.42</v>
      </c>
      <c r="AA221" s="47">
        <f t="shared" si="10"/>
        <v>34157.480000000003</v>
      </c>
      <c r="AB221" s="47">
        <f t="shared" si="11"/>
        <v>0.24460000000000001</v>
      </c>
      <c r="AD221" s="135" t="s">
        <v>604</v>
      </c>
      <c r="AE221" s="135" t="s">
        <v>605</v>
      </c>
      <c r="AF221" s="136">
        <v>2019</v>
      </c>
      <c r="AG221" s="135" t="s">
        <v>164</v>
      </c>
      <c r="AH221" s="135" t="s">
        <v>1007</v>
      </c>
      <c r="AI221" s="135" t="s">
        <v>1008</v>
      </c>
      <c r="AJ221" s="136">
        <v>66396.740000000005</v>
      </c>
    </row>
    <row r="222" spans="1:36" ht="12.75" customHeight="1" x14ac:dyDescent="0.25">
      <c r="A222" s="142" t="s">
        <v>666</v>
      </c>
      <c r="B222" s="142" t="s">
        <v>667</v>
      </c>
      <c r="C222" s="143" t="s">
        <v>676</v>
      </c>
      <c r="D222" s="143" t="s">
        <v>946</v>
      </c>
      <c r="E222" s="143">
        <v>2019</v>
      </c>
      <c r="F222" s="144">
        <v>6786.8</v>
      </c>
      <c r="G222" s="144">
        <v>7054.7</v>
      </c>
      <c r="H222" s="144">
        <v>0</v>
      </c>
      <c r="I222" s="144">
        <v>0</v>
      </c>
      <c r="J222" s="97"/>
      <c r="K222" s="48"/>
      <c r="R222" s="47" t="str">
        <f t="shared" si="9"/>
        <v>240331</v>
      </c>
      <c r="S222" s="135" t="s">
        <v>387</v>
      </c>
      <c r="T222" s="135" t="s">
        <v>388</v>
      </c>
      <c r="U222" s="135" t="s">
        <v>248</v>
      </c>
      <c r="V222" s="135" t="s">
        <v>249</v>
      </c>
      <c r="W222" s="136">
        <v>2019</v>
      </c>
      <c r="X222" s="136">
        <v>85</v>
      </c>
      <c r="Y222" s="135" t="s">
        <v>938</v>
      </c>
      <c r="Z222" s="136">
        <v>7663.01</v>
      </c>
      <c r="AA222" s="47">
        <f t="shared" si="10"/>
        <v>30291.42</v>
      </c>
      <c r="AB222" s="47">
        <f>ROUND(IF(ISERROR(Z222/AA222),0,(Z222/AA222)),4)</f>
        <v>0.253</v>
      </c>
      <c r="AD222" s="135" t="s">
        <v>606</v>
      </c>
      <c r="AE222" s="135" t="s">
        <v>607</v>
      </c>
      <c r="AF222" s="136">
        <v>2019</v>
      </c>
      <c r="AG222" s="135" t="s">
        <v>164</v>
      </c>
      <c r="AH222" s="135" t="s">
        <v>1007</v>
      </c>
      <c r="AI222" s="135" t="s">
        <v>1008</v>
      </c>
      <c r="AJ222" s="136">
        <v>62187.08</v>
      </c>
    </row>
    <row r="223" spans="1:36" ht="12.75" customHeight="1" x14ac:dyDescent="0.25">
      <c r="A223" s="142" t="s">
        <v>666</v>
      </c>
      <c r="B223" s="142" t="s">
        <v>667</v>
      </c>
      <c r="C223" s="143" t="s">
        <v>677</v>
      </c>
      <c r="D223" s="143" t="s">
        <v>678</v>
      </c>
      <c r="E223" s="143">
        <v>2019</v>
      </c>
      <c r="F223" s="144">
        <v>36361.74</v>
      </c>
      <c r="G223" s="144">
        <v>38493.040000000001</v>
      </c>
      <c r="H223" s="144">
        <v>0</v>
      </c>
      <c r="I223" s="144">
        <v>0</v>
      </c>
      <c r="J223" s="97"/>
      <c r="K223" s="48"/>
      <c r="R223" s="47" t="str">
        <f t="shared" si="9"/>
        <v>240474</v>
      </c>
      <c r="S223" s="135" t="s">
        <v>387</v>
      </c>
      <c r="T223" s="135" t="s">
        <v>388</v>
      </c>
      <c r="U223" s="135" t="s">
        <v>389</v>
      </c>
      <c r="V223" s="135" t="s">
        <v>390</v>
      </c>
      <c r="W223" s="136">
        <v>2019</v>
      </c>
      <c r="X223" s="136">
        <v>239</v>
      </c>
      <c r="Y223" s="135" t="s">
        <v>878</v>
      </c>
      <c r="Z223" s="136">
        <v>15078.11</v>
      </c>
      <c r="AA223" s="47">
        <f t="shared" si="10"/>
        <v>21071.5</v>
      </c>
      <c r="AB223" s="47">
        <f t="shared" si="11"/>
        <v>0.71560000000000001</v>
      </c>
      <c r="AD223" s="135" t="s">
        <v>608</v>
      </c>
      <c r="AE223" s="135" t="s">
        <v>609</v>
      </c>
      <c r="AF223" s="136">
        <v>2019</v>
      </c>
      <c r="AG223" s="135" t="s">
        <v>164</v>
      </c>
      <c r="AH223" s="135" t="s">
        <v>1007</v>
      </c>
      <c r="AI223" s="135" t="s">
        <v>1008</v>
      </c>
      <c r="AJ223" s="136">
        <v>33996.76</v>
      </c>
    </row>
    <row r="224" spans="1:36" ht="12.75" customHeight="1" x14ac:dyDescent="0.25">
      <c r="A224" s="142" t="s">
        <v>666</v>
      </c>
      <c r="B224" s="142" t="s">
        <v>667</v>
      </c>
      <c r="C224" s="143" t="s">
        <v>679</v>
      </c>
      <c r="D224" s="143" t="s">
        <v>680</v>
      </c>
      <c r="E224" s="143">
        <v>2019</v>
      </c>
      <c r="F224" s="144">
        <v>12048.66</v>
      </c>
      <c r="G224" s="144">
        <v>12749.17</v>
      </c>
      <c r="H224" s="144">
        <v>0</v>
      </c>
      <c r="I224" s="144">
        <v>0</v>
      </c>
      <c r="J224" s="97"/>
      <c r="K224" s="48"/>
      <c r="R224" s="47" t="str">
        <f t="shared" si="9"/>
        <v>240475</v>
      </c>
      <c r="S224" s="135" t="s">
        <v>387</v>
      </c>
      <c r="T224" s="135" t="s">
        <v>388</v>
      </c>
      <c r="U224" s="135" t="s">
        <v>391</v>
      </c>
      <c r="V224" s="135" t="s">
        <v>392</v>
      </c>
      <c r="W224" s="136">
        <v>2019</v>
      </c>
      <c r="X224" s="136">
        <v>97</v>
      </c>
      <c r="Y224" s="135" t="s">
        <v>938</v>
      </c>
      <c r="Z224" s="136">
        <v>6597.1</v>
      </c>
      <c r="AA224" s="47">
        <f t="shared" si="10"/>
        <v>8977.5</v>
      </c>
      <c r="AB224" s="47">
        <f t="shared" si="11"/>
        <v>0.73480000000000001</v>
      </c>
      <c r="AD224" s="135" t="s">
        <v>610</v>
      </c>
      <c r="AE224" s="135" t="s">
        <v>611</v>
      </c>
      <c r="AF224" s="136">
        <v>2019</v>
      </c>
      <c r="AG224" s="135" t="s">
        <v>164</v>
      </c>
      <c r="AH224" s="135" t="s">
        <v>1007</v>
      </c>
      <c r="AI224" s="135" t="s">
        <v>1008</v>
      </c>
      <c r="AJ224" s="136">
        <v>38500</v>
      </c>
    </row>
    <row r="225" spans="1:36" ht="12.75" customHeight="1" x14ac:dyDescent="0.25">
      <c r="A225" s="142" t="s">
        <v>666</v>
      </c>
      <c r="B225" s="142" t="s">
        <v>667</v>
      </c>
      <c r="C225" s="143" t="s">
        <v>681</v>
      </c>
      <c r="D225" s="143" t="s">
        <v>682</v>
      </c>
      <c r="E225" s="143">
        <v>2019</v>
      </c>
      <c r="F225" s="144">
        <v>1433.36</v>
      </c>
      <c r="G225" s="144">
        <v>1301.3399999999999</v>
      </c>
      <c r="H225" s="144">
        <v>0</v>
      </c>
      <c r="I225" s="144">
        <v>0</v>
      </c>
      <c r="J225" s="97"/>
      <c r="K225" s="48"/>
      <c r="R225" s="47" t="str">
        <f t="shared" si="9"/>
        <v>240477</v>
      </c>
      <c r="S225" s="135" t="s">
        <v>387</v>
      </c>
      <c r="T225" s="135" t="s">
        <v>388</v>
      </c>
      <c r="U225" s="135" t="s">
        <v>393</v>
      </c>
      <c r="V225" s="135" t="s">
        <v>394</v>
      </c>
      <c r="W225" s="136">
        <v>2019</v>
      </c>
      <c r="X225" s="136">
        <v>1211</v>
      </c>
      <c r="Y225" s="135" t="s">
        <v>878</v>
      </c>
      <c r="Z225" s="136">
        <v>75036.33</v>
      </c>
      <c r="AA225" s="47">
        <f t="shared" si="10"/>
        <v>75036.33</v>
      </c>
      <c r="AB225" s="47">
        <f t="shared" si="11"/>
        <v>1</v>
      </c>
      <c r="AD225" s="135" t="s">
        <v>612</v>
      </c>
      <c r="AE225" s="135" t="s">
        <v>613</v>
      </c>
      <c r="AF225" s="136">
        <v>2019</v>
      </c>
      <c r="AG225" s="135" t="s">
        <v>164</v>
      </c>
      <c r="AH225" s="135" t="s">
        <v>1007</v>
      </c>
      <c r="AI225" s="135" t="s">
        <v>1008</v>
      </c>
      <c r="AJ225" s="136">
        <v>7946.92</v>
      </c>
    </row>
    <row r="226" spans="1:36" ht="12.75" customHeight="1" x14ac:dyDescent="0.25">
      <c r="A226" s="142" t="s">
        <v>666</v>
      </c>
      <c r="B226" s="142" t="s">
        <v>667</v>
      </c>
      <c r="C226" s="143" t="s">
        <v>683</v>
      </c>
      <c r="D226" s="143" t="s">
        <v>684</v>
      </c>
      <c r="E226" s="143">
        <v>2019</v>
      </c>
      <c r="F226" s="144">
        <v>16975.12</v>
      </c>
      <c r="G226" s="144">
        <v>16975.12</v>
      </c>
      <c r="H226" s="144">
        <v>0</v>
      </c>
      <c r="I226" s="144">
        <v>0</v>
      </c>
      <c r="J226" s="97"/>
      <c r="K226" s="48"/>
      <c r="R226" s="47" t="str">
        <f t="shared" si="9"/>
        <v>240478</v>
      </c>
      <c r="S226" s="135" t="s">
        <v>387</v>
      </c>
      <c r="T226" s="135" t="s">
        <v>388</v>
      </c>
      <c r="U226" s="135" t="s">
        <v>395</v>
      </c>
      <c r="V226" s="135" t="s">
        <v>396</v>
      </c>
      <c r="W226" s="136">
        <v>2019</v>
      </c>
      <c r="X226" s="136">
        <v>484</v>
      </c>
      <c r="Y226" s="135" t="s">
        <v>938</v>
      </c>
      <c r="Z226" s="136">
        <v>47837.55</v>
      </c>
      <c r="AA226" s="47">
        <f t="shared" si="10"/>
        <v>47837.55</v>
      </c>
      <c r="AB226" s="47">
        <f t="shared" si="11"/>
        <v>1</v>
      </c>
      <c r="AD226" s="135" t="s">
        <v>614</v>
      </c>
      <c r="AE226" s="135" t="s">
        <v>615</v>
      </c>
      <c r="AF226" s="136">
        <v>2019</v>
      </c>
      <c r="AG226" s="135" t="s">
        <v>164</v>
      </c>
      <c r="AH226" s="135" t="s">
        <v>1007</v>
      </c>
      <c r="AI226" s="135" t="s">
        <v>1008</v>
      </c>
      <c r="AJ226" s="136">
        <v>61632.71</v>
      </c>
    </row>
    <row r="227" spans="1:36" ht="12.75" customHeight="1" x14ac:dyDescent="0.25">
      <c r="A227" s="142" t="s">
        <v>685</v>
      </c>
      <c r="B227" s="142" t="s">
        <v>686</v>
      </c>
      <c r="C227" s="143" t="s">
        <v>687</v>
      </c>
      <c r="D227" s="143" t="s">
        <v>1116</v>
      </c>
      <c r="E227" s="143">
        <v>2019</v>
      </c>
      <c r="F227" s="144">
        <v>19131.46</v>
      </c>
      <c r="G227" s="144">
        <v>18456.23</v>
      </c>
      <c r="H227" s="144">
        <v>0</v>
      </c>
      <c r="I227" s="144">
        <v>0</v>
      </c>
      <c r="J227" s="97"/>
      <c r="K227" s="48"/>
      <c r="R227" s="47" t="str">
        <f t="shared" si="9"/>
        <v>240481</v>
      </c>
      <c r="S227" s="135" t="s">
        <v>387</v>
      </c>
      <c r="T227" s="135" t="s">
        <v>388</v>
      </c>
      <c r="U227" s="135" t="s">
        <v>397</v>
      </c>
      <c r="V227" s="135" t="s">
        <v>398</v>
      </c>
      <c r="W227" s="136">
        <v>2019</v>
      </c>
      <c r="X227" s="136">
        <v>508</v>
      </c>
      <c r="Y227" s="135" t="s">
        <v>938</v>
      </c>
      <c r="Z227" s="136">
        <v>62148.4</v>
      </c>
      <c r="AA227" s="47">
        <f t="shared" si="10"/>
        <v>62148.4</v>
      </c>
      <c r="AB227" s="106">
        <f t="shared" si="11"/>
        <v>1</v>
      </c>
      <c r="AC227" s="47">
        <f>ROUND(Z227/AA227,4)</f>
        <v>1</v>
      </c>
      <c r="AD227" s="135" t="s">
        <v>616</v>
      </c>
      <c r="AE227" s="135" t="s">
        <v>617</v>
      </c>
      <c r="AF227" s="136">
        <v>2019</v>
      </c>
      <c r="AG227" s="135" t="s">
        <v>164</v>
      </c>
      <c r="AH227" s="135" t="s">
        <v>1007</v>
      </c>
      <c r="AI227" s="135" t="s">
        <v>1008</v>
      </c>
      <c r="AJ227" s="136">
        <v>19648.72</v>
      </c>
    </row>
    <row r="228" spans="1:36" ht="12.75" customHeight="1" x14ac:dyDescent="0.25">
      <c r="A228" s="142" t="s">
        <v>685</v>
      </c>
      <c r="B228" s="142" t="s">
        <v>686</v>
      </c>
      <c r="C228" s="143" t="s">
        <v>688</v>
      </c>
      <c r="D228" s="143" t="s">
        <v>689</v>
      </c>
      <c r="E228" s="143">
        <v>2019</v>
      </c>
      <c r="F228" s="144">
        <v>28091.03</v>
      </c>
      <c r="G228" s="144">
        <v>28091.03</v>
      </c>
      <c r="H228" s="144">
        <v>0</v>
      </c>
      <c r="I228" s="144">
        <v>0</v>
      </c>
      <c r="J228" s="97"/>
      <c r="K228" s="48"/>
      <c r="R228" s="47" t="str">
        <f t="shared" si="9"/>
        <v>240483</v>
      </c>
      <c r="S228" s="135" t="s">
        <v>387</v>
      </c>
      <c r="T228" s="135" t="s">
        <v>388</v>
      </c>
      <c r="U228" s="135" t="s">
        <v>908</v>
      </c>
      <c r="V228" s="135" t="s">
        <v>909</v>
      </c>
      <c r="W228" s="136">
        <v>2019</v>
      </c>
      <c r="X228" s="136">
        <v>33</v>
      </c>
      <c r="Y228" s="135" t="s">
        <v>878</v>
      </c>
      <c r="Z228" s="136">
        <v>0</v>
      </c>
      <c r="AA228" s="47">
        <f t="shared" si="10"/>
        <v>0</v>
      </c>
      <c r="AB228" s="47">
        <f t="shared" si="11"/>
        <v>0</v>
      </c>
      <c r="AD228" s="135" t="s">
        <v>618</v>
      </c>
      <c r="AE228" s="135" t="s">
        <v>619</v>
      </c>
      <c r="AF228" s="136">
        <v>2019</v>
      </c>
      <c r="AG228" s="135" t="s">
        <v>164</v>
      </c>
      <c r="AH228" s="135" t="s">
        <v>1007</v>
      </c>
      <c r="AI228" s="135" t="s">
        <v>1008</v>
      </c>
      <c r="AJ228" s="136">
        <v>54304.800000000003</v>
      </c>
    </row>
    <row r="229" spans="1:36" ht="12.75" customHeight="1" x14ac:dyDescent="0.25">
      <c r="A229" s="142" t="s">
        <v>685</v>
      </c>
      <c r="B229" s="142" t="s">
        <v>686</v>
      </c>
      <c r="C229" s="143" t="s">
        <v>690</v>
      </c>
      <c r="D229" s="143" t="s">
        <v>691</v>
      </c>
      <c r="E229" s="143">
        <v>2019</v>
      </c>
      <c r="F229" s="144">
        <v>17731.169999999998</v>
      </c>
      <c r="G229" s="144">
        <v>17731.169999999998</v>
      </c>
      <c r="H229" s="144">
        <v>0</v>
      </c>
      <c r="I229" s="144">
        <v>0</v>
      </c>
      <c r="J229" s="97"/>
      <c r="K229" s="48"/>
      <c r="R229" s="47" t="str">
        <f t="shared" si="9"/>
        <v>240486</v>
      </c>
      <c r="S229" s="135" t="s">
        <v>387</v>
      </c>
      <c r="T229" s="135" t="s">
        <v>388</v>
      </c>
      <c r="U229" s="135" t="s">
        <v>910</v>
      </c>
      <c r="V229" s="135" t="s">
        <v>911</v>
      </c>
      <c r="W229" s="136">
        <v>2019</v>
      </c>
      <c r="X229" s="136">
        <v>8</v>
      </c>
      <c r="Y229" s="135" t="s">
        <v>878</v>
      </c>
      <c r="Z229" s="136">
        <v>1420.26</v>
      </c>
      <c r="AA229" s="47">
        <f t="shared" si="10"/>
        <v>1420.26</v>
      </c>
      <c r="AB229" s="47">
        <f t="shared" si="11"/>
        <v>1</v>
      </c>
      <c r="AD229" s="135" t="s">
        <v>622</v>
      </c>
      <c r="AE229" s="135" t="s">
        <v>623</v>
      </c>
      <c r="AF229" s="136">
        <v>2019</v>
      </c>
      <c r="AG229" s="135" t="s">
        <v>164</v>
      </c>
      <c r="AH229" s="135" t="s">
        <v>1007</v>
      </c>
      <c r="AI229" s="135" t="s">
        <v>1008</v>
      </c>
      <c r="AJ229" s="136">
        <v>48145.99</v>
      </c>
    </row>
    <row r="230" spans="1:36" ht="12.75" customHeight="1" x14ac:dyDescent="0.25">
      <c r="A230" s="142" t="s">
        <v>685</v>
      </c>
      <c r="B230" s="142" t="s">
        <v>686</v>
      </c>
      <c r="C230" s="143" t="s">
        <v>692</v>
      </c>
      <c r="D230" s="143" t="s">
        <v>693</v>
      </c>
      <c r="E230" s="143">
        <v>2019</v>
      </c>
      <c r="F230" s="144">
        <v>15160.86</v>
      </c>
      <c r="G230" s="144">
        <v>14655.5</v>
      </c>
      <c r="H230" s="144">
        <v>0</v>
      </c>
      <c r="I230" s="144">
        <v>0</v>
      </c>
      <c r="J230" s="97"/>
      <c r="K230" s="48"/>
      <c r="R230" s="47" t="str">
        <f t="shared" si="9"/>
        <v>240584</v>
      </c>
      <c r="S230" s="135" t="s">
        <v>387</v>
      </c>
      <c r="T230" s="135" t="s">
        <v>388</v>
      </c>
      <c r="U230" s="135" t="s">
        <v>490</v>
      </c>
      <c r="V230" s="135" t="s">
        <v>491</v>
      </c>
      <c r="W230" s="136">
        <v>2019</v>
      </c>
      <c r="X230" s="136">
        <v>5</v>
      </c>
      <c r="Y230" s="135" t="s">
        <v>938</v>
      </c>
      <c r="Z230" s="136">
        <v>315.67</v>
      </c>
      <c r="AA230" s="47">
        <f t="shared" si="10"/>
        <v>236500</v>
      </c>
      <c r="AB230" s="47">
        <f t="shared" si="11"/>
        <v>1.2999999999999999E-3</v>
      </c>
      <c r="AD230" s="135" t="s">
        <v>939</v>
      </c>
      <c r="AE230" s="135" t="s">
        <v>940</v>
      </c>
      <c r="AF230" s="136">
        <v>2019</v>
      </c>
      <c r="AG230" s="135" t="s">
        <v>164</v>
      </c>
      <c r="AH230" s="135" t="s">
        <v>1007</v>
      </c>
      <c r="AI230" s="135" t="s">
        <v>1008</v>
      </c>
      <c r="AJ230" s="136">
        <v>20374.12</v>
      </c>
    </row>
    <row r="231" spans="1:36" ht="12.75" customHeight="1" x14ac:dyDescent="0.25">
      <c r="A231" s="142" t="s">
        <v>685</v>
      </c>
      <c r="B231" s="142" t="s">
        <v>686</v>
      </c>
      <c r="C231" s="143" t="s">
        <v>694</v>
      </c>
      <c r="D231" s="143" t="s">
        <v>695</v>
      </c>
      <c r="E231" s="143">
        <v>2019</v>
      </c>
      <c r="F231" s="144">
        <v>6581.28</v>
      </c>
      <c r="G231" s="144">
        <v>6507.33</v>
      </c>
      <c r="H231" s="144">
        <v>0</v>
      </c>
      <c r="I231" s="144">
        <v>0</v>
      </c>
      <c r="J231" s="97"/>
      <c r="K231" s="48"/>
      <c r="R231" s="47" t="str">
        <f t="shared" si="9"/>
        <v>240815</v>
      </c>
      <c r="S231" s="135" t="s">
        <v>387</v>
      </c>
      <c r="T231" s="135" t="s">
        <v>388</v>
      </c>
      <c r="U231" s="135" t="s">
        <v>700</v>
      </c>
      <c r="V231" s="135" t="s">
        <v>1071</v>
      </c>
      <c r="W231" s="136">
        <v>2019</v>
      </c>
      <c r="X231" s="136">
        <v>15</v>
      </c>
      <c r="Y231" s="135" t="s">
        <v>938</v>
      </c>
      <c r="Z231" s="136">
        <v>3011.67</v>
      </c>
      <c r="AA231" s="47">
        <f t="shared" si="10"/>
        <v>42765.760000000002</v>
      </c>
      <c r="AB231" s="47">
        <f t="shared" si="11"/>
        <v>7.0400000000000004E-2</v>
      </c>
      <c r="AD231" s="135" t="s">
        <v>624</v>
      </c>
      <c r="AE231" s="135" t="s">
        <v>625</v>
      </c>
      <c r="AF231" s="136">
        <v>2019</v>
      </c>
      <c r="AG231" s="135" t="s">
        <v>164</v>
      </c>
      <c r="AH231" s="135" t="s">
        <v>1007</v>
      </c>
      <c r="AI231" s="135" t="s">
        <v>1008</v>
      </c>
      <c r="AJ231" s="136">
        <v>8250</v>
      </c>
    </row>
    <row r="232" spans="1:36" ht="12.75" customHeight="1" x14ac:dyDescent="0.25">
      <c r="A232" s="142" t="s">
        <v>685</v>
      </c>
      <c r="B232" s="142" t="s">
        <v>686</v>
      </c>
      <c r="C232" s="143" t="s">
        <v>696</v>
      </c>
      <c r="D232" s="143" t="s">
        <v>697</v>
      </c>
      <c r="E232" s="143">
        <v>2019</v>
      </c>
      <c r="F232" s="144">
        <v>8292.06</v>
      </c>
      <c r="G232" s="144">
        <v>8292.06</v>
      </c>
      <c r="H232" s="144">
        <v>0</v>
      </c>
      <c r="I232" s="144">
        <v>0</v>
      </c>
      <c r="J232" s="97"/>
      <c r="K232" s="48"/>
      <c r="R232" s="47" t="str">
        <f t="shared" si="9"/>
        <v>241199</v>
      </c>
      <c r="S232" s="135" t="s">
        <v>387</v>
      </c>
      <c r="T232" s="135" t="s">
        <v>388</v>
      </c>
      <c r="U232" s="135" t="s">
        <v>399</v>
      </c>
      <c r="V232" s="135" t="s">
        <v>400</v>
      </c>
      <c r="W232" s="136">
        <v>2019</v>
      </c>
      <c r="X232" s="136">
        <v>1109</v>
      </c>
      <c r="Y232" s="135" t="s">
        <v>878</v>
      </c>
      <c r="Z232" s="136">
        <v>114845.02</v>
      </c>
      <c r="AA232" s="47">
        <f t="shared" si="10"/>
        <v>114845.02</v>
      </c>
      <c r="AB232" s="47">
        <f t="shared" si="11"/>
        <v>1</v>
      </c>
      <c r="AD232" s="135" t="s">
        <v>626</v>
      </c>
      <c r="AE232" s="135" t="s">
        <v>627</v>
      </c>
      <c r="AF232" s="136">
        <v>2019</v>
      </c>
      <c r="AG232" s="135" t="s">
        <v>164</v>
      </c>
      <c r="AH232" s="135" t="s">
        <v>1007</v>
      </c>
      <c r="AI232" s="135" t="s">
        <v>1008</v>
      </c>
      <c r="AJ232" s="136">
        <v>4904.71</v>
      </c>
    </row>
    <row r="233" spans="1:36" ht="12.75" customHeight="1" x14ac:dyDescent="0.25">
      <c r="A233" s="142" t="s">
        <v>685</v>
      </c>
      <c r="B233" s="142" t="s">
        <v>686</v>
      </c>
      <c r="C233" s="143" t="s">
        <v>698</v>
      </c>
      <c r="D233" s="143" t="s">
        <v>699</v>
      </c>
      <c r="E233" s="143">
        <v>2019</v>
      </c>
      <c r="F233" s="144">
        <v>8319.01</v>
      </c>
      <c r="G233" s="144">
        <v>8318.66</v>
      </c>
      <c r="H233" s="144">
        <v>0</v>
      </c>
      <c r="I233" s="144">
        <v>0</v>
      </c>
      <c r="J233" s="97"/>
      <c r="K233" s="48"/>
      <c r="R233" s="47" t="str">
        <f t="shared" si="9"/>
        <v>241200</v>
      </c>
      <c r="S233" s="135" t="s">
        <v>387</v>
      </c>
      <c r="T233" s="135" t="s">
        <v>388</v>
      </c>
      <c r="U233" s="135" t="s">
        <v>401</v>
      </c>
      <c r="V233" s="135" t="s">
        <v>402</v>
      </c>
      <c r="W233" s="136">
        <v>2019</v>
      </c>
      <c r="X233" s="136">
        <v>352</v>
      </c>
      <c r="Y233" s="135" t="s">
        <v>938</v>
      </c>
      <c r="Z233" s="136">
        <v>38281.67</v>
      </c>
      <c r="AA233" s="47">
        <f t="shared" si="10"/>
        <v>38281.67</v>
      </c>
      <c r="AB233" s="47">
        <f t="shared" si="11"/>
        <v>1</v>
      </c>
      <c r="AD233" s="135" t="s">
        <v>628</v>
      </c>
      <c r="AE233" s="135" t="s">
        <v>629</v>
      </c>
      <c r="AF233" s="136">
        <v>2019</v>
      </c>
      <c r="AG233" s="135" t="s">
        <v>164</v>
      </c>
      <c r="AH233" s="135" t="s">
        <v>1007</v>
      </c>
      <c r="AI233" s="135" t="s">
        <v>1008</v>
      </c>
      <c r="AJ233" s="136">
        <v>8736.2000000000007</v>
      </c>
    </row>
    <row r="234" spans="1:36" ht="12.75" customHeight="1" x14ac:dyDescent="0.25">
      <c r="A234" s="142" t="s">
        <v>685</v>
      </c>
      <c r="B234" s="142" t="s">
        <v>686</v>
      </c>
      <c r="C234" s="143" t="s">
        <v>700</v>
      </c>
      <c r="D234" s="143" t="s">
        <v>1071</v>
      </c>
      <c r="E234" s="143">
        <v>2019</v>
      </c>
      <c r="F234" s="144">
        <v>19825.189999999999</v>
      </c>
      <c r="G234" s="144">
        <v>19052.78</v>
      </c>
      <c r="H234" s="144">
        <v>0</v>
      </c>
      <c r="I234" s="144">
        <v>0</v>
      </c>
      <c r="J234" s="97"/>
      <c r="K234" s="48"/>
      <c r="R234" s="47" t="str">
        <f t="shared" si="9"/>
        <v>241205</v>
      </c>
      <c r="S234" s="135" t="s">
        <v>387</v>
      </c>
      <c r="T234" s="135" t="s">
        <v>388</v>
      </c>
      <c r="U234" s="135" t="s">
        <v>403</v>
      </c>
      <c r="V234" s="135" t="s">
        <v>404</v>
      </c>
      <c r="W234" s="136">
        <v>2019</v>
      </c>
      <c r="X234" s="136">
        <v>181</v>
      </c>
      <c r="Y234" s="135" t="s">
        <v>878</v>
      </c>
      <c r="Z234" s="136">
        <v>15223.31</v>
      </c>
      <c r="AA234" s="47">
        <f t="shared" si="10"/>
        <v>15812.06</v>
      </c>
      <c r="AB234" s="47">
        <f t="shared" si="11"/>
        <v>0.96279999999999999</v>
      </c>
      <c r="AD234" s="135" t="s">
        <v>630</v>
      </c>
      <c r="AE234" s="135" t="s">
        <v>631</v>
      </c>
      <c r="AF234" s="136">
        <v>2019</v>
      </c>
      <c r="AG234" s="135" t="s">
        <v>164</v>
      </c>
      <c r="AH234" s="135" t="s">
        <v>1007</v>
      </c>
      <c r="AI234" s="135" t="s">
        <v>1008</v>
      </c>
      <c r="AJ234" s="136">
        <v>26148.41</v>
      </c>
    </row>
    <row r="235" spans="1:36" ht="12.75" customHeight="1" x14ac:dyDescent="0.25">
      <c r="A235" s="142" t="s">
        <v>701</v>
      </c>
      <c r="B235" s="142" t="s">
        <v>702</v>
      </c>
      <c r="C235" s="143" t="s">
        <v>703</v>
      </c>
      <c r="D235" s="143" t="s">
        <v>704</v>
      </c>
      <c r="E235" s="143">
        <v>2019</v>
      </c>
      <c r="F235" s="144">
        <v>6859.95</v>
      </c>
      <c r="G235" s="144">
        <v>7077.2</v>
      </c>
      <c r="H235" s="144">
        <v>0</v>
      </c>
      <c r="I235" s="144">
        <v>0</v>
      </c>
      <c r="J235" s="97"/>
      <c r="K235" s="48"/>
      <c r="R235" s="47" t="str">
        <f t="shared" si="9"/>
        <v>241206</v>
      </c>
      <c r="S235" s="135" t="s">
        <v>387</v>
      </c>
      <c r="T235" s="135" t="s">
        <v>388</v>
      </c>
      <c r="U235" s="135" t="s">
        <v>405</v>
      </c>
      <c r="V235" s="135" t="s">
        <v>406</v>
      </c>
      <c r="W235" s="136">
        <v>2019</v>
      </c>
      <c r="X235" s="136">
        <v>84</v>
      </c>
      <c r="Y235" s="135" t="s">
        <v>938</v>
      </c>
      <c r="Z235" s="136">
        <v>13416.29</v>
      </c>
      <c r="AA235" s="47">
        <f t="shared" si="10"/>
        <v>15812.06</v>
      </c>
      <c r="AB235" s="47">
        <f t="shared" si="11"/>
        <v>0.84850000000000003</v>
      </c>
      <c r="AD235" s="135" t="s">
        <v>632</v>
      </c>
      <c r="AE235" s="135" t="s">
        <v>633</v>
      </c>
      <c r="AF235" s="136">
        <v>2019</v>
      </c>
      <c r="AG235" s="135" t="s">
        <v>164</v>
      </c>
      <c r="AH235" s="135" t="s">
        <v>1007</v>
      </c>
      <c r="AI235" s="135" t="s">
        <v>1008</v>
      </c>
      <c r="AJ235" s="136">
        <v>6537.1</v>
      </c>
    </row>
    <row r="236" spans="1:36" ht="12.75" customHeight="1" x14ac:dyDescent="0.25">
      <c r="A236" s="142" t="s">
        <v>701</v>
      </c>
      <c r="B236" s="142" t="s">
        <v>702</v>
      </c>
      <c r="C236" s="143" t="s">
        <v>705</v>
      </c>
      <c r="D236" s="143" t="s">
        <v>706</v>
      </c>
      <c r="E236" s="143">
        <v>2019</v>
      </c>
      <c r="F236" s="144">
        <v>10080.02</v>
      </c>
      <c r="G236" s="144">
        <v>11784.31</v>
      </c>
      <c r="H236" s="144">
        <v>0</v>
      </c>
      <c r="I236" s="144">
        <v>0</v>
      </c>
      <c r="J236" s="97"/>
      <c r="K236" s="48"/>
      <c r="R236" s="47" t="str">
        <f t="shared" si="9"/>
        <v>241211</v>
      </c>
      <c r="S236" s="135" t="s">
        <v>387</v>
      </c>
      <c r="T236" s="135" t="s">
        <v>388</v>
      </c>
      <c r="U236" s="135" t="s">
        <v>407</v>
      </c>
      <c r="V236" s="135" t="s">
        <v>408</v>
      </c>
      <c r="W236" s="136">
        <v>2019</v>
      </c>
      <c r="X236" s="136">
        <v>65</v>
      </c>
      <c r="Y236" s="135" t="s">
        <v>878</v>
      </c>
      <c r="Z236" s="136">
        <v>2133.1</v>
      </c>
      <c r="AA236" s="47">
        <f t="shared" si="10"/>
        <v>2133.1</v>
      </c>
      <c r="AB236" s="47">
        <f t="shared" si="11"/>
        <v>1</v>
      </c>
      <c r="AD236" s="135" t="s">
        <v>634</v>
      </c>
      <c r="AE236" s="135" t="s">
        <v>635</v>
      </c>
      <c r="AF236" s="136">
        <v>2019</v>
      </c>
      <c r="AG236" s="135" t="s">
        <v>164</v>
      </c>
      <c r="AH236" s="135" t="s">
        <v>1007</v>
      </c>
      <c r="AI236" s="135" t="s">
        <v>1008</v>
      </c>
      <c r="AJ236" s="136">
        <v>14264.25</v>
      </c>
    </row>
    <row r="237" spans="1:36" ht="12.75" customHeight="1" x14ac:dyDescent="0.25">
      <c r="A237" s="142" t="s">
        <v>701</v>
      </c>
      <c r="B237" s="142" t="s">
        <v>702</v>
      </c>
      <c r="C237" s="143" t="s">
        <v>707</v>
      </c>
      <c r="D237" s="143" t="s">
        <v>708</v>
      </c>
      <c r="E237" s="143">
        <v>2019</v>
      </c>
      <c r="F237" s="144">
        <v>25633.71</v>
      </c>
      <c r="G237" s="144">
        <v>25773.06</v>
      </c>
      <c r="H237" s="144">
        <v>0</v>
      </c>
      <c r="I237" s="144">
        <v>0</v>
      </c>
      <c r="J237" s="97"/>
      <c r="K237" s="48"/>
      <c r="R237" s="47" t="str">
        <f t="shared" si="9"/>
        <v>250000</v>
      </c>
      <c r="S237" s="135" t="s">
        <v>409</v>
      </c>
      <c r="T237" s="135" t="s">
        <v>410</v>
      </c>
      <c r="U237" s="135" t="s">
        <v>975</v>
      </c>
      <c r="V237" s="135" t="s">
        <v>976</v>
      </c>
      <c r="W237" s="136">
        <v>2019</v>
      </c>
      <c r="X237" s="136">
        <v>0</v>
      </c>
      <c r="Y237" s="135" t="s">
        <v>878</v>
      </c>
      <c r="Z237" s="136">
        <v>0</v>
      </c>
      <c r="AA237" s="110">
        <f t="shared" si="10"/>
        <v>0</v>
      </c>
      <c r="AB237" s="47">
        <f t="shared" si="11"/>
        <v>0</v>
      </c>
      <c r="AD237" s="135" t="s">
        <v>636</v>
      </c>
      <c r="AE237" s="135" t="s">
        <v>637</v>
      </c>
      <c r="AF237" s="136">
        <v>2019</v>
      </c>
      <c r="AG237" s="135" t="s">
        <v>164</v>
      </c>
      <c r="AH237" s="135" t="s">
        <v>1007</v>
      </c>
      <c r="AI237" s="135" t="s">
        <v>1008</v>
      </c>
      <c r="AJ237" s="136">
        <v>20455.87</v>
      </c>
    </row>
    <row r="238" spans="1:36" ht="12.75" customHeight="1" x14ac:dyDescent="0.25">
      <c r="A238" s="142" t="s">
        <v>709</v>
      </c>
      <c r="B238" s="142" t="s">
        <v>710</v>
      </c>
      <c r="C238" s="143" t="s">
        <v>711</v>
      </c>
      <c r="D238" s="143" t="s">
        <v>712</v>
      </c>
      <c r="E238" s="143">
        <v>2019</v>
      </c>
      <c r="F238" s="144">
        <v>70001.259999999995</v>
      </c>
      <c r="G238" s="144">
        <v>67667.899999999994</v>
      </c>
      <c r="H238" s="144">
        <v>0</v>
      </c>
      <c r="I238" s="144">
        <v>0</v>
      </c>
      <c r="J238" s="97"/>
      <c r="K238" s="48"/>
      <c r="R238" s="47" t="str">
        <f t="shared" si="9"/>
        <v>250000</v>
      </c>
      <c r="S238" s="135" t="s">
        <v>409</v>
      </c>
      <c r="T238" s="135" t="s">
        <v>410</v>
      </c>
      <c r="U238" s="135" t="s">
        <v>975</v>
      </c>
      <c r="V238" s="135" t="s">
        <v>976</v>
      </c>
      <c r="W238" s="136">
        <v>2019</v>
      </c>
      <c r="X238" s="136">
        <v>0</v>
      </c>
      <c r="Y238" s="135" t="s">
        <v>938</v>
      </c>
      <c r="Z238" s="136">
        <v>0</v>
      </c>
      <c r="AA238" s="47">
        <f t="shared" si="10"/>
        <v>0</v>
      </c>
      <c r="AB238" s="47">
        <f t="shared" si="11"/>
        <v>0</v>
      </c>
      <c r="AD238" s="135" t="s">
        <v>638</v>
      </c>
      <c r="AE238" s="135" t="s">
        <v>639</v>
      </c>
      <c r="AF238" s="136">
        <v>2019</v>
      </c>
      <c r="AG238" s="135" t="s">
        <v>164</v>
      </c>
      <c r="AH238" s="135" t="s">
        <v>1007</v>
      </c>
      <c r="AI238" s="135" t="s">
        <v>1008</v>
      </c>
      <c r="AJ238" s="136">
        <v>20455.87</v>
      </c>
    </row>
    <row r="239" spans="1:36" ht="12.75" customHeight="1" x14ac:dyDescent="0.25">
      <c r="A239" s="142" t="s">
        <v>709</v>
      </c>
      <c r="B239" s="142" t="s">
        <v>710</v>
      </c>
      <c r="C239" s="143" t="s">
        <v>713</v>
      </c>
      <c r="D239" s="143" t="s">
        <v>714</v>
      </c>
      <c r="E239" s="143">
        <v>2019</v>
      </c>
      <c r="F239" s="144">
        <v>13595.4</v>
      </c>
      <c r="G239" s="144">
        <v>13296.6</v>
      </c>
      <c r="H239" s="144">
        <v>0</v>
      </c>
      <c r="I239" s="144">
        <v>0</v>
      </c>
      <c r="J239" s="97"/>
      <c r="K239" s="48"/>
      <c r="R239" s="47" t="str">
        <f t="shared" si="9"/>
        <v>250487</v>
      </c>
      <c r="S239" s="135" t="s">
        <v>409</v>
      </c>
      <c r="T239" s="135" t="s">
        <v>410</v>
      </c>
      <c r="U239" s="135" t="s">
        <v>411</v>
      </c>
      <c r="V239" s="135" t="s">
        <v>412</v>
      </c>
      <c r="W239" s="136">
        <v>2019</v>
      </c>
      <c r="X239" s="136">
        <v>5333</v>
      </c>
      <c r="Y239" s="135" t="s">
        <v>878</v>
      </c>
      <c r="Z239" s="136">
        <v>415345.08</v>
      </c>
      <c r="AA239" s="47">
        <f t="shared" si="10"/>
        <v>415345.08</v>
      </c>
      <c r="AB239" s="47">
        <f t="shared" si="11"/>
        <v>1</v>
      </c>
      <c r="AD239" s="135" t="s">
        <v>642</v>
      </c>
      <c r="AE239" s="135" t="s">
        <v>643</v>
      </c>
      <c r="AF239" s="136">
        <v>2019</v>
      </c>
      <c r="AG239" s="135" t="s">
        <v>164</v>
      </c>
      <c r="AH239" s="135" t="s">
        <v>1007</v>
      </c>
      <c r="AI239" s="135" t="s">
        <v>1008</v>
      </c>
      <c r="AJ239" s="136">
        <v>29143.119999999999</v>
      </c>
    </row>
    <row r="240" spans="1:36" ht="12.75" customHeight="1" x14ac:dyDescent="0.25">
      <c r="A240" s="142" t="s">
        <v>709</v>
      </c>
      <c r="B240" s="142" t="s">
        <v>710</v>
      </c>
      <c r="C240" s="143" t="s">
        <v>715</v>
      </c>
      <c r="D240" s="143" t="s">
        <v>716</v>
      </c>
      <c r="E240" s="143">
        <v>2019</v>
      </c>
      <c r="F240" s="144">
        <v>65.62</v>
      </c>
      <c r="G240" s="144">
        <v>56.87</v>
      </c>
      <c r="H240" s="144">
        <v>0</v>
      </c>
      <c r="I240" s="144">
        <v>0</v>
      </c>
      <c r="J240" s="97"/>
      <c r="K240" s="48"/>
      <c r="R240" s="47" t="str">
        <f t="shared" si="9"/>
        <v>250488</v>
      </c>
      <c r="S240" s="135" t="s">
        <v>409</v>
      </c>
      <c r="T240" s="135" t="s">
        <v>410</v>
      </c>
      <c r="U240" s="135" t="s">
        <v>413</v>
      </c>
      <c r="V240" s="135" t="s">
        <v>414</v>
      </c>
      <c r="W240" s="136">
        <v>2019</v>
      </c>
      <c r="X240" s="136">
        <v>2953</v>
      </c>
      <c r="Y240" s="135" t="s">
        <v>938</v>
      </c>
      <c r="Z240" s="136">
        <v>312430.69</v>
      </c>
      <c r="AA240" s="47">
        <f t="shared" si="10"/>
        <v>312430.69</v>
      </c>
      <c r="AB240" s="47">
        <f t="shared" si="11"/>
        <v>1</v>
      </c>
      <c r="AD240" s="135" t="s">
        <v>644</v>
      </c>
      <c r="AE240" s="135" t="s">
        <v>645</v>
      </c>
      <c r="AF240" s="136">
        <v>2019</v>
      </c>
      <c r="AG240" s="135" t="s">
        <v>164</v>
      </c>
      <c r="AH240" s="135" t="s">
        <v>1007</v>
      </c>
      <c r="AI240" s="135" t="s">
        <v>1008</v>
      </c>
      <c r="AJ240" s="136">
        <v>31036.5</v>
      </c>
    </row>
    <row r="241" spans="1:36" ht="12.75" customHeight="1" x14ac:dyDescent="0.25">
      <c r="A241" s="142" t="s">
        <v>709</v>
      </c>
      <c r="B241" s="142" t="s">
        <v>710</v>
      </c>
      <c r="C241" s="143" t="s">
        <v>922</v>
      </c>
      <c r="D241" s="143" t="s">
        <v>923</v>
      </c>
      <c r="E241" s="143">
        <v>2019</v>
      </c>
      <c r="F241" s="144">
        <v>0</v>
      </c>
      <c r="G241" s="144">
        <v>0</v>
      </c>
      <c r="H241" s="144">
        <v>0</v>
      </c>
      <c r="I241" s="144">
        <v>0</v>
      </c>
      <c r="J241" s="97"/>
      <c r="K241" s="48"/>
      <c r="R241" s="47" t="str">
        <f t="shared" si="9"/>
        <v>250491</v>
      </c>
      <c r="S241" s="135" t="s">
        <v>409</v>
      </c>
      <c r="T241" s="135" t="s">
        <v>410</v>
      </c>
      <c r="U241" s="135" t="s">
        <v>415</v>
      </c>
      <c r="V241" s="135" t="s">
        <v>416</v>
      </c>
      <c r="W241" s="136">
        <v>2019</v>
      </c>
      <c r="X241" s="136">
        <v>17</v>
      </c>
      <c r="Y241" s="135" t="s">
        <v>878</v>
      </c>
      <c r="Z241" s="136">
        <v>6582.63</v>
      </c>
      <c r="AA241" s="47">
        <f t="shared" si="10"/>
        <v>6582.63</v>
      </c>
      <c r="AB241" s="47">
        <f t="shared" si="11"/>
        <v>1</v>
      </c>
      <c r="AD241" s="135" t="s">
        <v>646</v>
      </c>
      <c r="AE241" s="135" t="s">
        <v>647</v>
      </c>
      <c r="AF241" s="136">
        <v>2019</v>
      </c>
      <c r="AG241" s="135" t="s">
        <v>164</v>
      </c>
      <c r="AH241" s="135" t="s">
        <v>1007</v>
      </c>
      <c r="AI241" s="135" t="s">
        <v>1008</v>
      </c>
      <c r="AJ241" s="136">
        <v>16500</v>
      </c>
    </row>
    <row r="242" spans="1:36" ht="12.75" customHeight="1" x14ac:dyDescent="0.25">
      <c r="A242" s="142" t="s">
        <v>709</v>
      </c>
      <c r="B242" s="142" t="s">
        <v>710</v>
      </c>
      <c r="C242" s="143" t="s">
        <v>717</v>
      </c>
      <c r="D242" s="143" t="s">
        <v>718</v>
      </c>
      <c r="E242" s="143">
        <v>2019</v>
      </c>
      <c r="F242" s="144">
        <v>19954.14</v>
      </c>
      <c r="G242" s="144">
        <v>19289</v>
      </c>
      <c r="H242" s="144">
        <v>0</v>
      </c>
      <c r="I242" s="144">
        <v>0</v>
      </c>
      <c r="J242" s="97"/>
      <c r="K242" s="48"/>
      <c r="R242" s="47" t="str">
        <f t="shared" si="9"/>
        <v>250495</v>
      </c>
      <c r="S242" s="135" t="s">
        <v>409</v>
      </c>
      <c r="T242" s="135" t="s">
        <v>410</v>
      </c>
      <c r="U242" s="135" t="s">
        <v>419</v>
      </c>
      <c r="V242" s="135" t="s">
        <v>420</v>
      </c>
      <c r="W242" s="136">
        <v>2019</v>
      </c>
      <c r="X242" s="136">
        <v>10</v>
      </c>
      <c r="Y242" s="135" t="s">
        <v>878</v>
      </c>
      <c r="Z242" s="136">
        <v>2750</v>
      </c>
      <c r="AA242" s="47">
        <f t="shared" si="10"/>
        <v>2750</v>
      </c>
      <c r="AB242" s="47">
        <f t="shared" si="11"/>
        <v>1</v>
      </c>
      <c r="AD242" s="135" t="s">
        <v>648</v>
      </c>
      <c r="AE242" s="135" t="s">
        <v>649</v>
      </c>
      <c r="AF242" s="136">
        <v>2019</v>
      </c>
      <c r="AG242" s="135" t="s">
        <v>164</v>
      </c>
      <c r="AH242" s="135" t="s">
        <v>1007</v>
      </c>
      <c r="AI242" s="135" t="s">
        <v>1008</v>
      </c>
      <c r="AJ242" s="136">
        <v>59464.78</v>
      </c>
    </row>
    <row r="243" spans="1:36" ht="12.75" customHeight="1" x14ac:dyDescent="0.25">
      <c r="A243" s="142" t="s">
        <v>719</v>
      </c>
      <c r="B243" s="142" t="s">
        <v>720</v>
      </c>
      <c r="C243" s="143" t="s">
        <v>721</v>
      </c>
      <c r="D243" s="143" t="s">
        <v>722</v>
      </c>
      <c r="E243" s="143">
        <v>2019</v>
      </c>
      <c r="F243" s="144">
        <v>6214.14</v>
      </c>
      <c r="G243" s="144">
        <v>6975.5</v>
      </c>
      <c r="H243" s="144">
        <v>0</v>
      </c>
      <c r="I243" s="144">
        <v>0</v>
      </c>
      <c r="J243" s="97"/>
      <c r="K243" s="48"/>
      <c r="R243" s="47" t="str">
        <f t="shared" si="9"/>
        <v>250498</v>
      </c>
      <c r="S243" s="135" t="s">
        <v>409</v>
      </c>
      <c r="T243" s="135" t="s">
        <v>410</v>
      </c>
      <c r="U243" s="135" t="s">
        <v>912</v>
      </c>
      <c r="V243" s="135" t="s">
        <v>913</v>
      </c>
      <c r="W243" s="136">
        <v>2019</v>
      </c>
      <c r="X243" s="136">
        <v>12</v>
      </c>
      <c r="Y243" s="135" t="s">
        <v>878</v>
      </c>
      <c r="Z243" s="136">
        <v>0</v>
      </c>
      <c r="AA243" s="47">
        <f t="shared" si="10"/>
        <v>0</v>
      </c>
      <c r="AB243" s="47">
        <f t="shared" si="11"/>
        <v>0</v>
      </c>
      <c r="AD243" s="135" t="s">
        <v>650</v>
      </c>
      <c r="AE243" s="135" t="s">
        <v>651</v>
      </c>
      <c r="AF243" s="136">
        <v>2019</v>
      </c>
      <c r="AG243" s="135" t="s">
        <v>164</v>
      </c>
      <c r="AH243" s="135" t="s">
        <v>1007</v>
      </c>
      <c r="AI243" s="135" t="s">
        <v>1008</v>
      </c>
      <c r="AJ243" s="136">
        <v>37992.42</v>
      </c>
    </row>
    <row r="244" spans="1:36" ht="12.75" customHeight="1" x14ac:dyDescent="0.25">
      <c r="A244" s="142" t="s">
        <v>719</v>
      </c>
      <c r="B244" s="142" t="s">
        <v>720</v>
      </c>
      <c r="C244" s="143" t="s">
        <v>723</v>
      </c>
      <c r="D244" s="143" t="s">
        <v>724</v>
      </c>
      <c r="E244" s="143">
        <v>2019</v>
      </c>
      <c r="F244" s="144">
        <v>2871.78</v>
      </c>
      <c r="G244" s="144">
        <v>3226.4</v>
      </c>
      <c r="H244" s="144">
        <v>0</v>
      </c>
      <c r="I244" s="144">
        <v>0</v>
      </c>
      <c r="J244" s="97"/>
      <c r="K244" s="48"/>
      <c r="R244" s="47" t="str">
        <f t="shared" si="9"/>
        <v>250502</v>
      </c>
      <c r="S244" s="135" t="s">
        <v>409</v>
      </c>
      <c r="T244" s="135" t="s">
        <v>410</v>
      </c>
      <c r="U244" s="135" t="s">
        <v>421</v>
      </c>
      <c r="V244" s="135" t="s">
        <v>422</v>
      </c>
      <c r="W244" s="136">
        <v>2019</v>
      </c>
      <c r="X244" s="136">
        <v>75</v>
      </c>
      <c r="Y244" s="135" t="s">
        <v>878</v>
      </c>
      <c r="Z244" s="136">
        <v>4252.25</v>
      </c>
      <c r="AA244" s="47">
        <f t="shared" si="10"/>
        <v>4252.25</v>
      </c>
      <c r="AB244" s="47">
        <f t="shared" si="11"/>
        <v>1</v>
      </c>
      <c r="AD244" s="135" t="s">
        <v>652</v>
      </c>
      <c r="AE244" s="135" t="s">
        <v>653</v>
      </c>
      <c r="AF244" s="136">
        <v>2019</v>
      </c>
      <c r="AG244" s="135" t="s">
        <v>164</v>
      </c>
      <c r="AH244" s="135" t="s">
        <v>1007</v>
      </c>
      <c r="AI244" s="135" t="s">
        <v>1008</v>
      </c>
      <c r="AJ244" s="136">
        <v>23819.02</v>
      </c>
    </row>
    <row r="245" spans="1:36" ht="12.75" customHeight="1" x14ac:dyDescent="0.25">
      <c r="A245" s="142" t="s">
        <v>719</v>
      </c>
      <c r="B245" s="142" t="s">
        <v>720</v>
      </c>
      <c r="C245" s="143" t="s">
        <v>725</v>
      </c>
      <c r="D245" s="143" t="s">
        <v>726</v>
      </c>
      <c r="E245" s="143">
        <v>2019</v>
      </c>
      <c r="F245" s="144">
        <v>0</v>
      </c>
      <c r="G245" s="144">
        <v>28640.95</v>
      </c>
      <c r="H245" s="144">
        <v>0</v>
      </c>
      <c r="I245" s="144">
        <v>0</v>
      </c>
      <c r="J245" s="97"/>
      <c r="K245" s="48"/>
      <c r="R245" s="47" t="str">
        <f t="shared" si="9"/>
        <v>250503</v>
      </c>
      <c r="S245" s="135" t="s">
        <v>409</v>
      </c>
      <c r="T245" s="135" t="s">
        <v>410</v>
      </c>
      <c r="U245" s="135" t="s">
        <v>423</v>
      </c>
      <c r="V245" s="135" t="s">
        <v>424</v>
      </c>
      <c r="W245" s="136">
        <v>2019</v>
      </c>
      <c r="X245" s="136">
        <v>36</v>
      </c>
      <c r="Y245" s="135" t="s">
        <v>938</v>
      </c>
      <c r="Z245" s="136">
        <v>1696.81</v>
      </c>
      <c r="AA245" s="47">
        <f t="shared" si="10"/>
        <v>1696.81</v>
      </c>
      <c r="AB245" s="47">
        <f t="shared" si="11"/>
        <v>1</v>
      </c>
      <c r="AD245" s="135" t="s">
        <v>654</v>
      </c>
      <c r="AE245" s="135" t="s">
        <v>655</v>
      </c>
      <c r="AF245" s="136">
        <v>2019</v>
      </c>
      <c r="AG245" s="135" t="s">
        <v>164</v>
      </c>
      <c r="AH245" s="135" t="s">
        <v>1007</v>
      </c>
      <c r="AI245" s="135" t="s">
        <v>1008</v>
      </c>
      <c r="AJ245" s="136">
        <v>11703.12</v>
      </c>
    </row>
    <row r="246" spans="1:36" ht="12.75" customHeight="1" x14ac:dyDescent="0.25">
      <c r="A246" s="142" t="s">
        <v>719</v>
      </c>
      <c r="B246" s="142" t="s">
        <v>720</v>
      </c>
      <c r="C246" s="143" t="s">
        <v>727</v>
      </c>
      <c r="D246" s="143" t="s">
        <v>728</v>
      </c>
      <c r="E246" s="143">
        <v>2019</v>
      </c>
      <c r="F246" s="144">
        <v>0</v>
      </c>
      <c r="G246" s="144">
        <v>15422.06</v>
      </c>
      <c r="H246" s="144">
        <v>0</v>
      </c>
      <c r="I246" s="144">
        <v>0</v>
      </c>
      <c r="J246" s="97"/>
      <c r="K246" s="48"/>
      <c r="R246" s="47" t="str">
        <f t="shared" si="9"/>
        <v>251221</v>
      </c>
      <c r="S246" s="135" t="s">
        <v>409</v>
      </c>
      <c r="T246" s="135" t="s">
        <v>410</v>
      </c>
      <c r="U246" s="135" t="s">
        <v>425</v>
      </c>
      <c r="V246" s="135" t="s">
        <v>426</v>
      </c>
      <c r="W246" s="136">
        <v>2019</v>
      </c>
      <c r="X246" s="136">
        <v>145</v>
      </c>
      <c r="Y246" s="135" t="s">
        <v>938</v>
      </c>
      <c r="Z246" s="136">
        <v>8172.54</v>
      </c>
      <c r="AA246" s="47">
        <f t="shared" si="10"/>
        <v>8172.54</v>
      </c>
      <c r="AB246" s="47">
        <f t="shared" si="11"/>
        <v>1</v>
      </c>
      <c r="AD246" s="135" t="s">
        <v>656</v>
      </c>
      <c r="AE246" s="135" t="s">
        <v>657</v>
      </c>
      <c r="AF246" s="136">
        <v>2019</v>
      </c>
      <c r="AG246" s="135" t="s">
        <v>164</v>
      </c>
      <c r="AH246" s="135" t="s">
        <v>1007</v>
      </c>
      <c r="AI246" s="135" t="s">
        <v>1008</v>
      </c>
      <c r="AJ246" s="136">
        <v>15501.35</v>
      </c>
    </row>
    <row r="247" spans="1:36" ht="12.75" customHeight="1" x14ac:dyDescent="0.25">
      <c r="A247" s="142" t="s">
        <v>719</v>
      </c>
      <c r="B247" s="142" t="s">
        <v>720</v>
      </c>
      <c r="C247" s="143" t="s">
        <v>729</v>
      </c>
      <c r="D247" s="143" t="s">
        <v>730</v>
      </c>
      <c r="E247" s="143">
        <v>2019</v>
      </c>
      <c r="F247" s="144">
        <v>2794.5</v>
      </c>
      <c r="G247" s="144">
        <v>2932.5</v>
      </c>
      <c r="H247" s="144">
        <v>0</v>
      </c>
      <c r="I247" s="144">
        <v>0</v>
      </c>
      <c r="J247" s="97"/>
      <c r="K247" s="48"/>
      <c r="R247" s="47" t="str">
        <f t="shared" si="9"/>
        <v>251240</v>
      </c>
      <c r="S247" s="135" t="s">
        <v>409</v>
      </c>
      <c r="T247" s="135" t="s">
        <v>410</v>
      </c>
      <c r="U247" s="135" t="s">
        <v>1131</v>
      </c>
      <c r="V247" s="135" t="s">
        <v>1132</v>
      </c>
      <c r="W247" s="136">
        <v>2019</v>
      </c>
      <c r="X247" s="136">
        <v>1269</v>
      </c>
      <c r="Y247" s="135" t="s">
        <v>938</v>
      </c>
      <c r="Z247" s="136">
        <v>53438</v>
      </c>
      <c r="AA247" s="47">
        <f t="shared" si="10"/>
        <v>53438</v>
      </c>
      <c r="AB247" s="47">
        <f t="shared" si="11"/>
        <v>1</v>
      </c>
      <c r="AD247" s="135" t="s">
        <v>658</v>
      </c>
      <c r="AE247" s="135" t="s">
        <v>659</v>
      </c>
      <c r="AF247" s="136">
        <v>2019</v>
      </c>
      <c r="AG247" s="135" t="s">
        <v>164</v>
      </c>
      <c r="AH247" s="135" t="s">
        <v>1007</v>
      </c>
      <c r="AI247" s="135" t="s">
        <v>1008</v>
      </c>
      <c r="AJ247" s="136">
        <v>9280.23</v>
      </c>
    </row>
    <row r="248" spans="1:36" ht="12.75" customHeight="1" x14ac:dyDescent="0.25">
      <c r="A248" s="142" t="s">
        <v>719</v>
      </c>
      <c r="B248" s="142" t="s">
        <v>720</v>
      </c>
      <c r="C248" s="143" t="s">
        <v>731</v>
      </c>
      <c r="D248" s="143" t="s">
        <v>732</v>
      </c>
      <c r="E248" s="143">
        <v>2019</v>
      </c>
      <c r="F248" s="144">
        <v>2794.5</v>
      </c>
      <c r="G248" s="144">
        <v>2932.5</v>
      </c>
      <c r="H248" s="144">
        <v>0</v>
      </c>
      <c r="I248" s="144">
        <v>0</v>
      </c>
      <c r="J248" s="97"/>
      <c r="K248" s="48"/>
      <c r="R248" s="47" t="str">
        <f t="shared" si="9"/>
        <v>259697</v>
      </c>
      <c r="S248" s="135" t="s">
        <v>409</v>
      </c>
      <c r="T248" s="135" t="s">
        <v>410</v>
      </c>
      <c r="U248" s="135" t="s">
        <v>984</v>
      </c>
      <c r="V248" s="135" t="s">
        <v>985</v>
      </c>
      <c r="W248" s="136">
        <v>2019</v>
      </c>
      <c r="X248" s="136">
        <v>0</v>
      </c>
      <c r="Y248" s="135" t="s">
        <v>878</v>
      </c>
      <c r="Z248" s="136">
        <v>0</v>
      </c>
      <c r="AA248" s="47">
        <f t="shared" si="10"/>
        <v>0</v>
      </c>
      <c r="AB248" s="47">
        <f t="shared" si="11"/>
        <v>0</v>
      </c>
      <c r="AD248" s="135" t="s">
        <v>660</v>
      </c>
      <c r="AE248" s="135" t="s">
        <v>661</v>
      </c>
      <c r="AF248" s="136">
        <v>2019</v>
      </c>
      <c r="AG248" s="135" t="s">
        <v>164</v>
      </c>
      <c r="AH248" s="135" t="s">
        <v>1007</v>
      </c>
      <c r="AI248" s="135" t="s">
        <v>1008</v>
      </c>
      <c r="AJ248" s="136">
        <v>39938.620000000003</v>
      </c>
    </row>
    <row r="249" spans="1:36" ht="12.75" customHeight="1" x14ac:dyDescent="0.25">
      <c r="A249" s="142" t="s">
        <v>719</v>
      </c>
      <c r="B249" s="142" t="s">
        <v>720</v>
      </c>
      <c r="C249" s="143" t="s">
        <v>733</v>
      </c>
      <c r="D249" s="143" t="s">
        <v>734</v>
      </c>
      <c r="E249" s="143">
        <v>2019</v>
      </c>
      <c r="F249" s="144">
        <v>0</v>
      </c>
      <c r="G249" s="144">
        <v>0</v>
      </c>
      <c r="H249" s="144">
        <v>0</v>
      </c>
      <c r="I249" s="144">
        <v>0</v>
      </c>
      <c r="J249" s="97"/>
      <c r="K249" s="48"/>
      <c r="R249" s="47" t="str">
        <f t="shared" si="9"/>
        <v>261224</v>
      </c>
      <c r="S249" s="135" t="s">
        <v>427</v>
      </c>
      <c r="T249" s="135" t="s">
        <v>428</v>
      </c>
      <c r="U249" s="135" t="s">
        <v>936</v>
      </c>
      <c r="V249" s="135" t="s">
        <v>937</v>
      </c>
      <c r="W249" s="136">
        <v>2019</v>
      </c>
      <c r="X249" s="136">
        <v>58</v>
      </c>
      <c r="Y249" s="135" t="s">
        <v>878</v>
      </c>
      <c r="Z249" s="136">
        <v>0</v>
      </c>
      <c r="AA249" s="47">
        <f t="shared" si="10"/>
        <v>0</v>
      </c>
      <c r="AB249" s="47">
        <f t="shared" si="11"/>
        <v>0</v>
      </c>
      <c r="AD249" s="135" t="s">
        <v>662</v>
      </c>
      <c r="AE249" s="135" t="s">
        <v>663</v>
      </c>
      <c r="AF249" s="136">
        <v>2019</v>
      </c>
      <c r="AG249" s="135" t="s">
        <v>164</v>
      </c>
      <c r="AH249" s="135" t="s">
        <v>1007</v>
      </c>
      <c r="AI249" s="135" t="s">
        <v>1008</v>
      </c>
      <c r="AJ249" s="136">
        <v>45892.99</v>
      </c>
    </row>
    <row r="250" spans="1:36" ht="12.75" customHeight="1" x14ac:dyDescent="0.25">
      <c r="A250" s="142" t="s">
        <v>719</v>
      </c>
      <c r="B250" s="142" t="s">
        <v>720</v>
      </c>
      <c r="C250" s="143" t="s">
        <v>735</v>
      </c>
      <c r="D250" s="143" t="s">
        <v>736</v>
      </c>
      <c r="E250" s="143">
        <v>2019</v>
      </c>
      <c r="F250" s="144">
        <v>3394.35</v>
      </c>
      <c r="G250" s="144">
        <v>3318.92</v>
      </c>
      <c r="H250" s="144">
        <v>0</v>
      </c>
      <c r="I250" s="144">
        <v>0</v>
      </c>
      <c r="J250" s="97"/>
      <c r="K250" s="48"/>
      <c r="R250" s="47" t="str">
        <f t="shared" si="9"/>
        <v>261236</v>
      </c>
      <c r="S250" s="135" t="s">
        <v>427</v>
      </c>
      <c r="T250" s="135" t="s">
        <v>428</v>
      </c>
      <c r="U250" s="135" t="s">
        <v>429</v>
      </c>
      <c r="V250" s="135" t="s">
        <v>430</v>
      </c>
      <c r="W250" s="136">
        <v>2019</v>
      </c>
      <c r="X250" s="136">
        <v>163</v>
      </c>
      <c r="Y250" s="135" t="s">
        <v>878</v>
      </c>
      <c r="Z250" s="136">
        <v>25869.05</v>
      </c>
      <c r="AA250" s="47">
        <f t="shared" si="10"/>
        <v>27614.81</v>
      </c>
      <c r="AB250" s="47">
        <f t="shared" si="11"/>
        <v>0.93679999999999997</v>
      </c>
      <c r="AD250" s="135" t="s">
        <v>664</v>
      </c>
      <c r="AE250" s="135" t="s">
        <v>665</v>
      </c>
      <c r="AF250" s="136">
        <v>2019</v>
      </c>
      <c r="AG250" s="135" t="s">
        <v>164</v>
      </c>
      <c r="AH250" s="135" t="s">
        <v>1007</v>
      </c>
      <c r="AI250" s="135" t="s">
        <v>1008</v>
      </c>
      <c r="AJ250" s="136">
        <v>9340.82</v>
      </c>
    </row>
    <row r="251" spans="1:36" ht="12.75" customHeight="1" x14ac:dyDescent="0.25">
      <c r="A251" s="142" t="s">
        <v>719</v>
      </c>
      <c r="B251" s="142" t="s">
        <v>720</v>
      </c>
      <c r="C251" s="143" t="s">
        <v>924</v>
      </c>
      <c r="D251" s="143" t="s">
        <v>925</v>
      </c>
      <c r="E251" s="143">
        <v>2019</v>
      </c>
      <c r="F251" s="144">
        <v>0</v>
      </c>
      <c r="G251" s="144">
        <v>0</v>
      </c>
      <c r="H251" s="144">
        <v>0</v>
      </c>
      <c r="I251" s="144">
        <v>0</v>
      </c>
      <c r="J251" s="97"/>
      <c r="K251" s="48"/>
      <c r="R251" s="47" t="str">
        <f t="shared" si="9"/>
        <v>261237</v>
      </c>
      <c r="S251" s="135" t="s">
        <v>427</v>
      </c>
      <c r="T251" s="135" t="s">
        <v>428</v>
      </c>
      <c r="U251" s="135" t="s">
        <v>431</v>
      </c>
      <c r="V251" s="135" t="s">
        <v>432</v>
      </c>
      <c r="W251" s="136">
        <v>2019</v>
      </c>
      <c r="X251" s="136">
        <v>58</v>
      </c>
      <c r="Y251" s="135" t="s">
        <v>938</v>
      </c>
      <c r="Z251" s="136">
        <v>26124.880000000001</v>
      </c>
      <c r="AA251" s="47">
        <f t="shared" si="10"/>
        <v>26575.31</v>
      </c>
      <c r="AB251" s="47">
        <f t="shared" si="11"/>
        <v>0.98309999999999997</v>
      </c>
      <c r="AD251" s="135" t="s">
        <v>668</v>
      </c>
      <c r="AE251" s="135" t="s">
        <v>669</v>
      </c>
      <c r="AF251" s="136">
        <v>2019</v>
      </c>
      <c r="AG251" s="135" t="s">
        <v>164</v>
      </c>
      <c r="AH251" s="135" t="s">
        <v>1007</v>
      </c>
      <c r="AI251" s="135" t="s">
        <v>1008</v>
      </c>
      <c r="AJ251" s="136">
        <v>50</v>
      </c>
    </row>
    <row r="252" spans="1:36" ht="12.75" customHeight="1" x14ac:dyDescent="0.25">
      <c r="A252" s="142" t="s">
        <v>719</v>
      </c>
      <c r="B252" s="142" t="s">
        <v>720</v>
      </c>
      <c r="C252" s="143" t="s">
        <v>737</v>
      </c>
      <c r="D252" s="143" t="s">
        <v>738</v>
      </c>
      <c r="E252" s="143">
        <v>2019</v>
      </c>
      <c r="F252" s="144">
        <v>6501.65</v>
      </c>
      <c r="G252" s="144">
        <v>6488.85</v>
      </c>
      <c r="H252" s="144">
        <v>0</v>
      </c>
      <c r="I252" s="144">
        <v>0</v>
      </c>
      <c r="J252" s="97"/>
      <c r="K252" s="48"/>
      <c r="R252" s="47" t="str">
        <f t="shared" si="9"/>
        <v>270519</v>
      </c>
      <c r="S252" s="135" t="s">
        <v>433</v>
      </c>
      <c r="T252" s="135" t="s">
        <v>434</v>
      </c>
      <c r="U252" s="135" t="s">
        <v>435</v>
      </c>
      <c r="V252" s="135" t="s">
        <v>436</v>
      </c>
      <c r="W252" s="136">
        <v>2019</v>
      </c>
      <c r="X252" s="136">
        <v>258</v>
      </c>
      <c r="Y252" s="135" t="s">
        <v>878</v>
      </c>
      <c r="Z252" s="136">
        <v>34639.129999999997</v>
      </c>
      <c r="AA252" s="47">
        <f t="shared" si="10"/>
        <v>34639.129999999997</v>
      </c>
      <c r="AB252" s="47">
        <f t="shared" si="11"/>
        <v>1</v>
      </c>
      <c r="AD252" s="135" t="s">
        <v>670</v>
      </c>
      <c r="AE252" s="135" t="s">
        <v>671</v>
      </c>
      <c r="AF252" s="136">
        <v>2019</v>
      </c>
      <c r="AG252" s="135" t="s">
        <v>164</v>
      </c>
      <c r="AH252" s="135" t="s">
        <v>1007</v>
      </c>
      <c r="AI252" s="135" t="s">
        <v>1008</v>
      </c>
      <c r="AJ252" s="136">
        <v>30470.91</v>
      </c>
    </row>
    <row r="253" spans="1:36" ht="12.75" customHeight="1" x14ac:dyDescent="0.25">
      <c r="A253" s="142" t="s">
        <v>719</v>
      </c>
      <c r="B253" s="142" t="s">
        <v>720</v>
      </c>
      <c r="C253" s="143" t="s">
        <v>739</v>
      </c>
      <c r="D253" s="143" t="s">
        <v>740</v>
      </c>
      <c r="E253" s="143">
        <v>2019</v>
      </c>
      <c r="F253" s="144">
        <v>6576.14</v>
      </c>
      <c r="G253" s="144">
        <v>6590.74</v>
      </c>
      <c r="H253" s="144">
        <v>0</v>
      </c>
      <c r="I253" s="144">
        <v>0</v>
      </c>
      <c r="J253" s="97"/>
      <c r="K253" s="48"/>
      <c r="R253" s="47" t="str">
        <f t="shared" si="9"/>
        <v>270520</v>
      </c>
      <c r="S253" s="135" t="s">
        <v>433</v>
      </c>
      <c r="T253" s="135" t="s">
        <v>434</v>
      </c>
      <c r="U253" s="135" t="s">
        <v>437</v>
      </c>
      <c r="V253" s="135" t="s">
        <v>438</v>
      </c>
      <c r="W253" s="136">
        <v>2019</v>
      </c>
      <c r="X253" s="136">
        <v>124</v>
      </c>
      <c r="Y253" s="135" t="s">
        <v>938</v>
      </c>
      <c r="Z253" s="136">
        <v>24192.75</v>
      </c>
      <c r="AA253" s="47">
        <f t="shared" si="10"/>
        <v>24192.75</v>
      </c>
      <c r="AB253" s="47">
        <f t="shared" si="11"/>
        <v>1</v>
      </c>
      <c r="AD253" s="135" t="s">
        <v>672</v>
      </c>
      <c r="AE253" s="135" t="s">
        <v>673</v>
      </c>
      <c r="AF253" s="136">
        <v>2019</v>
      </c>
      <c r="AG253" s="135" t="s">
        <v>164</v>
      </c>
      <c r="AH253" s="135" t="s">
        <v>1007</v>
      </c>
      <c r="AI253" s="135" t="s">
        <v>1008</v>
      </c>
      <c r="AJ253" s="136">
        <v>12527.52</v>
      </c>
    </row>
    <row r="254" spans="1:36" ht="12.75" customHeight="1" x14ac:dyDescent="0.25">
      <c r="A254" s="142" t="s">
        <v>719</v>
      </c>
      <c r="B254" s="142" t="s">
        <v>720</v>
      </c>
      <c r="C254" s="143" t="s">
        <v>741</v>
      </c>
      <c r="D254" s="143" t="s">
        <v>742</v>
      </c>
      <c r="E254" s="143">
        <v>2019</v>
      </c>
      <c r="F254" s="144">
        <v>8427.76</v>
      </c>
      <c r="G254" s="144">
        <v>8427.76</v>
      </c>
      <c r="H254" s="144">
        <v>0</v>
      </c>
      <c r="I254" s="144">
        <v>0</v>
      </c>
      <c r="J254" s="97"/>
      <c r="K254" s="48"/>
      <c r="R254" s="47" t="str">
        <f t="shared" si="9"/>
        <v>270522</v>
      </c>
      <c r="S254" s="135" t="s">
        <v>433</v>
      </c>
      <c r="T254" s="135" t="s">
        <v>434</v>
      </c>
      <c r="U254" s="135" t="s">
        <v>439</v>
      </c>
      <c r="V254" s="135" t="s">
        <v>440</v>
      </c>
      <c r="W254" s="136">
        <v>2019</v>
      </c>
      <c r="X254" s="136">
        <v>1220</v>
      </c>
      <c r="Y254" s="135" t="s">
        <v>938</v>
      </c>
      <c r="Z254" s="136">
        <v>143455.9</v>
      </c>
      <c r="AA254" s="47">
        <f t="shared" si="10"/>
        <v>143455.9</v>
      </c>
      <c r="AB254" s="47">
        <f t="shared" si="11"/>
        <v>1</v>
      </c>
      <c r="AD254" s="135" t="s">
        <v>674</v>
      </c>
      <c r="AE254" s="135" t="s">
        <v>675</v>
      </c>
      <c r="AF254" s="136">
        <v>2019</v>
      </c>
      <c r="AG254" s="135" t="s">
        <v>164</v>
      </c>
      <c r="AH254" s="135" t="s">
        <v>1007</v>
      </c>
      <c r="AI254" s="135" t="s">
        <v>1008</v>
      </c>
      <c r="AJ254" s="136">
        <v>41784.68</v>
      </c>
    </row>
    <row r="255" spans="1:36" ht="12.75" customHeight="1" x14ac:dyDescent="0.25">
      <c r="A255" s="142" t="s">
        <v>719</v>
      </c>
      <c r="B255" s="142" t="s">
        <v>720</v>
      </c>
      <c r="C255" s="143" t="s">
        <v>743</v>
      </c>
      <c r="D255" s="143" t="s">
        <v>744</v>
      </c>
      <c r="E255" s="143">
        <v>2019</v>
      </c>
      <c r="F255" s="144">
        <v>8427.76</v>
      </c>
      <c r="G255" s="144">
        <v>8427.76</v>
      </c>
      <c r="H255" s="144">
        <v>0</v>
      </c>
      <c r="I255" s="144">
        <v>0</v>
      </c>
      <c r="J255" s="97"/>
      <c r="K255" s="48"/>
      <c r="R255" s="47" t="str">
        <f t="shared" si="9"/>
        <v>270527</v>
      </c>
      <c r="S255" s="135" t="s">
        <v>433</v>
      </c>
      <c r="T255" s="135" t="s">
        <v>434</v>
      </c>
      <c r="U255" s="135" t="s">
        <v>441</v>
      </c>
      <c r="V255" s="135" t="s">
        <v>442</v>
      </c>
      <c r="W255" s="136">
        <v>2019</v>
      </c>
      <c r="X255" s="136">
        <v>454</v>
      </c>
      <c r="Y255" s="135" t="s">
        <v>878</v>
      </c>
      <c r="Z255" s="136">
        <v>56398.64</v>
      </c>
      <c r="AA255" s="47">
        <f t="shared" si="10"/>
        <v>56398.64</v>
      </c>
      <c r="AB255" s="47">
        <f t="shared" si="11"/>
        <v>1</v>
      </c>
      <c r="AD255" s="135" t="s">
        <v>676</v>
      </c>
      <c r="AE255" s="135" t="s">
        <v>946</v>
      </c>
      <c r="AF255" s="136">
        <v>2019</v>
      </c>
      <c r="AG255" s="135" t="s">
        <v>164</v>
      </c>
      <c r="AH255" s="135" t="s">
        <v>1007</v>
      </c>
      <c r="AI255" s="135" t="s">
        <v>1008</v>
      </c>
      <c r="AJ255" s="136">
        <v>21899.02</v>
      </c>
    </row>
    <row r="256" spans="1:36" ht="12.75" customHeight="1" x14ac:dyDescent="0.25">
      <c r="A256" s="142" t="s">
        <v>745</v>
      </c>
      <c r="B256" s="142" t="s">
        <v>746</v>
      </c>
      <c r="C256" s="143" t="s">
        <v>926</v>
      </c>
      <c r="D256" s="143" t="s">
        <v>927</v>
      </c>
      <c r="E256" s="143">
        <v>2019</v>
      </c>
      <c r="F256" s="144">
        <v>199.36</v>
      </c>
      <c r="G256" s="144">
        <v>192.64</v>
      </c>
      <c r="H256" s="144">
        <v>-199.36</v>
      </c>
      <c r="I256" s="144">
        <v>-192.64</v>
      </c>
      <c r="J256" s="97"/>
      <c r="K256" s="48"/>
      <c r="R256" s="47" t="str">
        <f t="shared" si="9"/>
        <v>270528</v>
      </c>
      <c r="S256" s="135" t="s">
        <v>433</v>
      </c>
      <c r="T256" s="135" t="s">
        <v>434</v>
      </c>
      <c r="U256" s="135" t="s">
        <v>443</v>
      </c>
      <c r="V256" s="135" t="s">
        <v>444</v>
      </c>
      <c r="W256" s="136">
        <v>2019</v>
      </c>
      <c r="X256" s="136">
        <v>301</v>
      </c>
      <c r="Y256" s="135" t="s">
        <v>938</v>
      </c>
      <c r="Z256" s="136">
        <v>26540.53</v>
      </c>
      <c r="AA256" s="47">
        <f t="shared" si="10"/>
        <v>26540.53</v>
      </c>
      <c r="AB256" s="47">
        <f t="shared" si="11"/>
        <v>1</v>
      </c>
      <c r="AD256" s="135" t="s">
        <v>677</v>
      </c>
      <c r="AE256" s="135" t="s">
        <v>678</v>
      </c>
      <c r="AF256" s="136">
        <v>2019</v>
      </c>
      <c r="AG256" s="135" t="s">
        <v>164</v>
      </c>
      <c r="AH256" s="135" t="s">
        <v>1007</v>
      </c>
      <c r="AI256" s="135" t="s">
        <v>1008</v>
      </c>
      <c r="AJ256" s="136">
        <v>82099.37</v>
      </c>
    </row>
    <row r="257" spans="1:36" ht="12.75" customHeight="1" x14ac:dyDescent="0.25">
      <c r="A257" s="142" t="s">
        <v>745</v>
      </c>
      <c r="B257" s="142" t="s">
        <v>746</v>
      </c>
      <c r="C257" s="143" t="s">
        <v>747</v>
      </c>
      <c r="D257" s="143" t="s">
        <v>748</v>
      </c>
      <c r="E257" s="143">
        <v>2019</v>
      </c>
      <c r="F257" s="144">
        <v>0</v>
      </c>
      <c r="G257" s="144">
        <v>0</v>
      </c>
      <c r="H257" s="144">
        <v>0</v>
      </c>
      <c r="I257" s="144">
        <v>0</v>
      </c>
      <c r="J257" s="97"/>
      <c r="K257" s="48"/>
      <c r="R257" s="47" t="str">
        <f t="shared" si="9"/>
        <v>270529</v>
      </c>
      <c r="S257" s="135" t="s">
        <v>433</v>
      </c>
      <c r="T257" s="135" t="s">
        <v>434</v>
      </c>
      <c r="U257" s="135" t="s">
        <v>445</v>
      </c>
      <c r="V257" s="135" t="s">
        <v>446</v>
      </c>
      <c r="W257" s="136">
        <v>2019</v>
      </c>
      <c r="X257" s="136">
        <v>85</v>
      </c>
      <c r="Y257" s="135" t="s">
        <v>878</v>
      </c>
      <c r="Z257" s="136">
        <v>13285.8</v>
      </c>
      <c r="AA257" s="47">
        <f t="shared" si="10"/>
        <v>13285.8</v>
      </c>
      <c r="AB257" s="47">
        <f t="shared" si="11"/>
        <v>1</v>
      </c>
      <c r="AD257" s="135" t="s">
        <v>679</v>
      </c>
      <c r="AE257" s="135" t="s">
        <v>680</v>
      </c>
      <c r="AF257" s="136">
        <v>2019</v>
      </c>
      <c r="AG257" s="135" t="s">
        <v>164</v>
      </c>
      <c r="AH257" s="135" t="s">
        <v>1007</v>
      </c>
      <c r="AI257" s="135" t="s">
        <v>1008</v>
      </c>
      <c r="AJ257" s="136">
        <v>27610.38</v>
      </c>
    </row>
    <row r="258" spans="1:36" ht="12.75" customHeight="1" x14ac:dyDescent="0.25">
      <c r="A258" s="142" t="s">
        <v>745</v>
      </c>
      <c r="B258" s="142" t="s">
        <v>746</v>
      </c>
      <c r="C258" s="143" t="s">
        <v>749</v>
      </c>
      <c r="D258" s="143" t="s">
        <v>750</v>
      </c>
      <c r="E258" s="143">
        <v>2019</v>
      </c>
      <c r="F258" s="144">
        <v>0</v>
      </c>
      <c r="G258" s="144">
        <v>0</v>
      </c>
      <c r="H258" s="144">
        <v>0</v>
      </c>
      <c r="I258" s="144">
        <v>0</v>
      </c>
      <c r="J258" s="97"/>
      <c r="K258" s="48"/>
      <c r="R258" s="47" t="str">
        <f t="shared" si="9"/>
        <v>270530</v>
      </c>
      <c r="S258" s="135" t="s">
        <v>433</v>
      </c>
      <c r="T258" s="135" t="s">
        <v>434</v>
      </c>
      <c r="U258" s="135" t="s">
        <v>447</v>
      </c>
      <c r="V258" s="135" t="s">
        <v>448</v>
      </c>
      <c r="W258" s="136">
        <v>2019</v>
      </c>
      <c r="X258" s="136">
        <v>18</v>
      </c>
      <c r="Y258" s="135" t="s">
        <v>878</v>
      </c>
      <c r="Z258" s="136">
        <v>6505.12</v>
      </c>
      <c r="AA258" s="47">
        <f t="shared" si="10"/>
        <v>6505.12</v>
      </c>
      <c r="AB258" s="47">
        <f t="shared" si="11"/>
        <v>1</v>
      </c>
      <c r="AD258" s="135" t="s">
        <v>681</v>
      </c>
      <c r="AE258" s="135" t="s">
        <v>682</v>
      </c>
      <c r="AF258" s="136">
        <v>2019</v>
      </c>
      <c r="AG258" s="135" t="s">
        <v>164</v>
      </c>
      <c r="AH258" s="135" t="s">
        <v>1007</v>
      </c>
      <c r="AI258" s="135" t="s">
        <v>1008</v>
      </c>
      <c r="AJ258" s="136">
        <v>4180.2700000000004</v>
      </c>
    </row>
    <row r="259" spans="1:36" ht="12.75" customHeight="1" x14ac:dyDescent="0.25">
      <c r="A259" s="142" t="s">
        <v>745</v>
      </c>
      <c r="B259" s="142" t="s">
        <v>746</v>
      </c>
      <c r="C259" s="143" t="s">
        <v>928</v>
      </c>
      <c r="D259" s="143" t="s">
        <v>929</v>
      </c>
      <c r="E259" s="143">
        <v>2019</v>
      </c>
      <c r="F259" s="144">
        <v>0</v>
      </c>
      <c r="G259" s="144">
        <v>0</v>
      </c>
      <c r="H259" s="144">
        <v>0</v>
      </c>
      <c r="I259" s="144">
        <v>0</v>
      </c>
      <c r="J259" s="97"/>
      <c r="K259" s="48"/>
      <c r="R259" s="47" t="str">
        <f t="shared" si="9"/>
        <v>270533</v>
      </c>
      <c r="S259" s="135" t="s">
        <v>433</v>
      </c>
      <c r="T259" s="135" t="s">
        <v>434</v>
      </c>
      <c r="U259" s="135" t="s">
        <v>449</v>
      </c>
      <c r="V259" s="135" t="s">
        <v>450</v>
      </c>
      <c r="W259" s="136">
        <v>2019</v>
      </c>
      <c r="X259" s="136">
        <v>11</v>
      </c>
      <c r="Y259" s="135" t="s">
        <v>878</v>
      </c>
      <c r="Z259" s="136">
        <v>1218.52</v>
      </c>
      <c r="AA259" s="47">
        <f t="shared" si="10"/>
        <v>1218.52</v>
      </c>
      <c r="AB259" s="47">
        <f t="shared" si="11"/>
        <v>1</v>
      </c>
      <c r="AD259" s="135" t="s">
        <v>687</v>
      </c>
      <c r="AE259" s="135" t="s">
        <v>1116</v>
      </c>
      <c r="AF259" s="136">
        <v>2019</v>
      </c>
      <c r="AG259" s="135" t="s">
        <v>164</v>
      </c>
      <c r="AH259" s="135" t="s">
        <v>1007</v>
      </c>
      <c r="AI259" s="135" t="s">
        <v>1008</v>
      </c>
      <c r="AJ259" s="136">
        <v>43345.11</v>
      </c>
    </row>
    <row r="260" spans="1:36" ht="12.75" customHeight="1" x14ac:dyDescent="0.25">
      <c r="A260" s="142" t="s">
        <v>745</v>
      </c>
      <c r="B260" s="142" t="s">
        <v>746</v>
      </c>
      <c r="C260" s="143" t="s">
        <v>751</v>
      </c>
      <c r="D260" s="143" t="s">
        <v>752</v>
      </c>
      <c r="E260" s="143">
        <v>2019</v>
      </c>
      <c r="F260" s="144">
        <v>29502</v>
      </c>
      <c r="G260" s="144">
        <v>26645.52</v>
      </c>
      <c r="H260" s="144">
        <v>0</v>
      </c>
      <c r="I260" s="144">
        <v>0</v>
      </c>
      <c r="J260" s="97"/>
      <c r="K260" s="48"/>
      <c r="R260" s="47" t="str">
        <f t="shared" ref="R260:R323" si="12">S260&amp;U260</f>
        <v>270534</v>
      </c>
      <c r="S260" s="135" t="s">
        <v>433</v>
      </c>
      <c r="T260" s="135" t="s">
        <v>434</v>
      </c>
      <c r="U260" s="135" t="s">
        <v>451</v>
      </c>
      <c r="V260" s="135" t="s">
        <v>452</v>
      </c>
      <c r="W260" s="136">
        <v>2019</v>
      </c>
      <c r="X260" s="136">
        <v>20</v>
      </c>
      <c r="Y260" s="135" t="s">
        <v>878</v>
      </c>
      <c r="Z260" s="136">
        <v>11423.68</v>
      </c>
      <c r="AA260" s="47">
        <f t="shared" ref="AA260:AA323" si="13">IF(ISERROR(VLOOKUP(U260,$AD$3:$AJ$382,7,FALSE)),0,(VLOOKUP(U260,$AD$3:$AJ$382,7,FALSE)))</f>
        <v>11423.68</v>
      </c>
      <c r="AB260" s="47">
        <f t="shared" ref="AB260:AB323" si="14">ROUND(IF(ISERROR(Z260/AA260),0,(Z260/AA260)),4)</f>
        <v>1</v>
      </c>
      <c r="AD260" s="135" t="s">
        <v>688</v>
      </c>
      <c r="AE260" s="135" t="s">
        <v>689</v>
      </c>
      <c r="AF260" s="136">
        <v>2019</v>
      </c>
      <c r="AG260" s="135" t="s">
        <v>164</v>
      </c>
      <c r="AH260" s="135" t="s">
        <v>1007</v>
      </c>
      <c r="AI260" s="135" t="s">
        <v>1008</v>
      </c>
      <c r="AJ260" s="136">
        <v>73324.7</v>
      </c>
    </row>
    <row r="261" spans="1:36" ht="12.75" customHeight="1" x14ac:dyDescent="0.25">
      <c r="A261" s="142" t="s">
        <v>753</v>
      </c>
      <c r="B261" s="142" t="s">
        <v>754</v>
      </c>
      <c r="C261" s="143" t="s">
        <v>755</v>
      </c>
      <c r="D261" s="143" t="s">
        <v>756</v>
      </c>
      <c r="E261" s="143">
        <v>2019</v>
      </c>
      <c r="F261" s="144">
        <v>13892.17</v>
      </c>
      <c r="G261" s="144">
        <v>13893.26</v>
      </c>
      <c r="H261" s="144">
        <v>0</v>
      </c>
      <c r="I261" s="144">
        <v>0</v>
      </c>
      <c r="J261" s="97"/>
      <c r="K261" s="48"/>
      <c r="R261" s="47" t="str">
        <f t="shared" si="12"/>
        <v>280000</v>
      </c>
      <c r="S261" s="135" t="s">
        <v>453</v>
      </c>
      <c r="T261" s="135" t="s">
        <v>454</v>
      </c>
      <c r="U261" s="135" t="s">
        <v>975</v>
      </c>
      <c r="V261" s="135" t="s">
        <v>976</v>
      </c>
      <c r="W261" s="136">
        <v>2019</v>
      </c>
      <c r="X261" s="136">
        <v>0</v>
      </c>
      <c r="Y261" s="135" t="s">
        <v>878</v>
      </c>
      <c r="Z261" s="136">
        <v>13901.03</v>
      </c>
      <c r="AA261" s="47">
        <f t="shared" si="13"/>
        <v>0</v>
      </c>
      <c r="AB261" s="47">
        <f t="shared" si="14"/>
        <v>0</v>
      </c>
      <c r="AD261" s="135" t="s">
        <v>690</v>
      </c>
      <c r="AE261" s="135" t="s">
        <v>691</v>
      </c>
      <c r="AF261" s="136">
        <v>2019</v>
      </c>
      <c r="AG261" s="135" t="s">
        <v>164</v>
      </c>
      <c r="AH261" s="135" t="s">
        <v>1007</v>
      </c>
      <c r="AI261" s="135" t="s">
        <v>1008</v>
      </c>
      <c r="AJ261" s="136">
        <v>39482.53</v>
      </c>
    </row>
    <row r="262" spans="1:36" ht="12.75" customHeight="1" x14ac:dyDescent="0.25">
      <c r="A262" s="142" t="s">
        <v>753</v>
      </c>
      <c r="B262" s="142" t="s">
        <v>754</v>
      </c>
      <c r="C262" s="143" t="s">
        <v>757</v>
      </c>
      <c r="D262" s="143" t="s">
        <v>758</v>
      </c>
      <c r="E262" s="143">
        <v>2019</v>
      </c>
      <c r="F262" s="144">
        <v>13732.57</v>
      </c>
      <c r="G262" s="144">
        <v>13728.51</v>
      </c>
      <c r="H262" s="144">
        <v>0</v>
      </c>
      <c r="I262" s="144">
        <v>0</v>
      </c>
      <c r="J262" s="97"/>
      <c r="K262" s="48"/>
      <c r="R262" s="47" t="str">
        <f t="shared" si="12"/>
        <v>280000</v>
      </c>
      <c r="S262" s="135" t="s">
        <v>453</v>
      </c>
      <c r="T262" s="135" t="s">
        <v>454</v>
      </c>
      <c r="U262" s="135" t="s">
        <v>975</v>
      </c>
      <c r="V262" s="135" t="s">
        <v>976</v>
      </c>
      <c r="W262" s="136">
        <v>2019</v>
      </c>
      <c r="X262" s="136">
        <v>0</v>
      </c>
      <c r="Y262" s="135" t="s">
        <v>938</v>
      </c>
      <c r="Z262" s="136">
        <v>0</v>
      </c>
      <c r="AA262" s="47">
        <f t="shared" si="13"/>
        <v>0</v>
      </c>
      <c r="AB262" s="47">
        <f t="shared" si="14"/>
        <v>0</v>
      </c>
      <c r="AD262" s="135" t="s">
        <v>692</v>
      </c>
      <c r="AE262" s="135" t="s">
        <v>693</v>
      </c>
      <c r="AF262" s="136">
        <v>2019</v>
      </c>
      <c r="AG262" s="135" t="s">
        <v>164</v>
      </c>
      <c r="AH262" s="135" t="s">
        <v>1007</v>
      </c>
      <c r="AI262" s="135" t="s">
        <v>1008</v>
      </c>
      <c r="AJ262" s="136">
        <v>32608.16</v>
      </c>
    </row>
    <row r="263" spans="1:36" ht="12.75" customHeight="1" x14ac:dyDescent="0.25">
      <c r="A263" s="142" t="s">
        <v>753</v>
      </c>
      <c r="B263" s="142" t="s">
        <v>754</v>
      </c>
      <c r="C263" s="143" t="s">
        <v>759</v>
      </c>
      <c r="D263" s="143" t="s">
        <v>760</v>
      </c>
      <c r="E263" s="143">
        <v>2019</v>
      </c>
      <c r="F263" s="144">
        <v>94.5</v>
      </c>
      <c r="G263" s="144">
        <v>93.24</v>
      </c>
      <c r="H263" s="144">
        <v>-94.5</v>
      </c>
      <c r="I263" s="144">
        <v>-93.24</v>
      </c>
      <c r="J263" s="97"/>
      <c r="K263" s="48"/>
      <c r="R263" s="47" t="str">
        <f t="shared" si="12"/>
        <v>280453</v>
      </c>
      <c r="S263" s="135" t="s">
        <v>453</v>
      </c>
      <c r="T263" s="135" t="s">
        <v>454</v>
      </c>
      <c r="U263" s="135" t="s">
        <v>365</v>
      </c>
      <c r="V263" s="135" t="s">
        <v>366</v>
      </c>
      <c r="W263" s="136">
        <v>2019</v>
      </c>
      <c r="X263" s="136">
        <v>17</v>
      </c>
      <c r="Y263" s="135" t="s">
        <v>878</v>
      </c>
      <c r="Z263" s="136">
        <v>2429.59</v>
      </c>
      <c r="AA263" s="47">
        <f t="shared" si="13"/>
        <v>39730.959999999999</v>
      </c>
      <c r="AB263" s="47">
        <f t="shared" si="14"/>
        <v>6.1199999999999997E-2</v>
      </c>
      <c r="AD263" s="135" t="s">
        <v>694</v>
      </c>
      <c r="AE263" s="135" t="s">
        <v>695</v>
      </c>
      <c r="AF263" s="136">
        <v>2019</v>
      </c>
      <c r="AG263" s="135" t="s">
        <v>164</v>
      </c>
      <c r="AH263" s="135" t="s">
        <v>1007</v>
      </c>
      <c r="AI263" s="135" t="s">
        <v>1008</v>
      </c>
      <c r="AJ263" s="136">
        <v>14268.47</v>
      </c>
    </row>
    <row r="264" spans="1:36" ht="12.75" customHeight="1" x14ac:dyDescent="0.25">
      <c r="A264" s="142" t="s">
        <v>753</v>
      </c>
      <c r="B264" s="142" t="s">
        <v>754</v>
      </c>
      <c r="C264" s="143" t="s">
        <v>761</v>
      </c>
      <c r="D264" s="143" t="s">
        <v>762</v>
      </c>
      <c r="E264" s="143">
        <v>2019</v>
      </c>
      <c r="F264" s="144">
        <v>9806.73</v>
      </c>
      <c r="G264" s="144">
        <v>11073.86</v>
      </c>
      <c r="H264" s="144">
        <v>0</v>
      </c>
      <c r="I264" s="144">
        <v>-513.97</v>
      </c>
      <c r="J264" s="97"/>
      <c r="K264" s="48"/>
      <c r="R264" s="47" t="str">
        <f t="shared" si="12"/>
        <v>280454</v>
      </c>
      <c r="S264" s="135" t="s">
        <v>453</v>
      </c>
      <c r="T264" s="135" t="s">
        <v>454</v>
      </c>
      <c r="U264" s="135" t="s">
        <v>367</v>
      </c>
      <c r="V264" s="135" t="s">
        <v>368</v>
      </c>
      <c r="W264" s="136">
        <v>2019</v>
      </c>
      <c r="X264" s="136">
        <v>15</v>
      </c>
      <c r="Y264" s="135" t="s">
        <v>938</v>
      </c>
      <c r="Z264" s="136">
        <v>2275.91</v>
      </c>
      <c r="AA264" s="47">
        <f t="shared" si="13"/>
        <v>21393.59</v>
      </c>
      <c r="AB264" s="47">
        <f t="shared" si="14"/>
        <v>0.10639999999999999</v>
      </c>
      <c r="AD264" s="135" t="s">
        <v>696</v>
      </c>
      <c r="AE264" s="135" t="s">
        <v>697</v>
      </c>
      <c r="AF264" s="136">
        <v>2019</v>
      </c>
      <c r="AG264" s="135" t="s">
        <v>164</v>
      </c>
      <c r="AH264" s="135" t="s">
        <v>1007</v>
      </c>
      <c r="AI264" s="135" t="s">
        <v>1008</v>
      </c>
      <c r="AJ264" s="136">
        <v>24310.44</v>
      </c>
    </row>
    <row r="265" spans="1:36" ht="12.75" customHeight="1" x14ac:dyDescent="0.25">
      <c r="A265" s="142" t="s">
        <v>753</v>
      </c>
      <c r="B265" s="142" t="s">
        <v>754</v>
      </c>
      <c r="C265" s="143" t="s">
        <v>763</v>
      </c>
      <c r="D265" s="143" t="s">
        <v>764</v>
      </c>
      <c r="E265" s="143">
        <v>2019</v>
      </c>
      <c r="F265" s="144">
        <v>9850.2999999999993</v>
      </c>
      <c r="G265" s="144">
        <v>11123.21</v>
      </c>
      <c r="H265" s="144">
        <v>0</v>
      </c>
      <c r="I265" s="144">
        <v>-504.09</v>
      </c>
      <c r="J265" s="97"/>
      <c r="K265" s="48"/>
      <c r="R265" s="47" t="str">
        <f t="shared" si="12"/>
        <v>280458</v>
      </c>
      <c r="S265" s="135" t="s">
        <v>453</v>
      </c>
      <c r="T265" s="135" t="s">
        <v>454</v>
      </c>
      <c r="U265" s="135" t="s">
        <v>373</v>
      </c>
      <c r="V265" s="135" t="s">
        <v>374</v>
      </c>
      <c r="W265" s="136">
        <v>2019</v>
      </c>
      <c r="X265" s="136">
        <v>10</v>
      </c>
      <c r="Y265" s="135" t="s">
        <v>878</v>
      </c>
      <c r="Z265" s="136">
        <v>2037.93</v>
      </c>
      <c r="AA265" s="47">
        <f t="shared" si="13"/>
        <v>9578.25</v>
      </c>
      <c r="AB265" s="47">
        <f t="shared" si="14"/>
        <v>0.21279999999999999</v>
      </c>
      <c r="AD265" s="135" t="s">
        <v>698</v>
      </c>
      <c r="AE265" s="135" t="s">
        <v>699</v>
      </c>
      <c r="AF265" s="136">
        <v>2019</v>
      </c>
      <c r="AG265" s="135" t="s">
        <v>164</v>
      </c>
      <c r="AH265" s="135" t="s">
        <v>1007</v>
      </c>
      <c r="AI265" s="135" t="s">
        <v>1008</v>
      </c>
      <c r="AJ265" s="136">
        <v>24310.44</v>
      </c>
    </row>
    <row r="266" spans="1:36" ht="12.75" customHeight="1" x14ac:dyDescent="0.25">
      <c r="A266" s="142" t="s">
        <v>753</v>
      </c>
      <c r="B266" s="142" t="s">
        <v>754</v>
      </c>
      <c r="C266" s="143" t="s">
        <v>765</v>
      </c>
      <c r="D266" s="143" t="s">
        <v>766</v>
      </c>
      <c r="E266" s="143">
        <v>2019</v>
      </c>
      <c r="F266" s="144">
        <v>9673.98</v>
      </c>
      <c r="G266" s="144">
        <v>9678.06</v>
      </c>
      <c r="H266" s="144">
        <v>0</v>
      </c>
      <c r="I266" s="144">
        <v>0</v>
      </c>
      <c r="J266" s="97"/>
      <c r="K266" s="48"/>
      <c r="R266" s="47" t="str">
        <f t="shared" si="12"/>
        <v>280536</v>
      </c>
      <c r="S266" s="135" t="s">
        <v>453</v>
      </c>
      <c r="T266" s="135" t="s">
        <v>454</v>
      </c>
      <c r="U266" s="135" t="s">
        <v>455</v>
      </c>
      <c r="V266" s="135" t="s">
        <v>456</v>
      </c>
      <c r="W266" s="136">
        <v>2019</v>
      </c>
      <c r="X266" s="136">
        <v>21</v>
      </c>
      <c r="Y266" s="135" t="s">
        <v>878</v>
      </c>
      <c r="Z266" s="136">
        <v>3025</v>
      </c>
      <c r="AA266" s="47">
        <f t="shared" si="13"/>
        <v>3025</v>
      </c>
      <c r="AB266" s="47">
        <f t="shared" si="14"/>
        <v>1</v>
      </c>
      <c r="AD266" s="135" t="s">
        <v>700</v>
      </c>
      <c r="AE266" s="135" t="s">
        <v>1071</v>
      </c>
      <c r="AF266" s="136">
        <v>2019</v>
      </c>
      <c r="AG266" s="135" t="s">
        <v>164</v>
      </c>
      <c r="AH266" s="135" t="s">
        <v>1007</v>
      </c>
      <c r="AI266" s="135" t="s">
        <v>1008</v>
      </c>
      <c r="AJ266" s="136">
        <v>42765.760000000002</v>
      </c>
    </row>
    <row r="267" spans="1:36" ht="12.75" customHeight="1" x14ac:dyDescent="0.25">
      <c r="A267" s="142" t="s">
        <v>753</v>
      </c>
      <c r="B267" s="142" t="s">
        <v>754</v>
      </c>
      <c r="C267" s="143" t="s">
        <v>767</v>
      </c>
      <c r="D267" s="143" t="s">
        <v>768</v>
      </c>
      <c r="E267" s="143">
        <v>2019</v>
      </c>
      <c r="F267" s="144">
        <v>4386.8100000000004</v>
      </c>
      <c r="G267" s="144">
        <v>4378.55</v>
      </c>
      <c r="H267" s="144">
        <v>0</v>
      </c>
      <c r="I267" s="144">
        <v>0</v>
      </c>
      <c r="J267" s="97"/>
      <c r="K267" s="48"/>
      <c r="R267" s="47" t="str">
        <f t="shared" si="12"/>
        <v>280537</v>
      </c>
      <c r="S267" s="135" t="s">
        <v>453</v>
      </c>
      <c r="T267" s="135" t="s">
        <v>454</v>
      </c>
      <c r="U267" s="135" t="s">
        <v>457</v>
      </c>
      <c r="V267" s="135" t="s">
        <v>458</v>
      </c>
      <c r="W267" s="136">
        <v>2019</v>
      </c>
      <c r="X267" s="136">
        <v>131</v>
      </c>
      <c r="Y267" s="135" t="s">
        <v>878</v>
      </c>
      <c r="Z267" s="136">
        <v>18053.830000000002</v>
      </c>
      <c r="AA267" s="47">
        <f t="shared" si="13"/>
        <v>18053.830000000002</v>
      </c>
      <c r="AB267" s="47">
        <f t="shared" si="14"/>
        <v>1</v>
      </c>
      <c r="AD267" s="135" t="s">
        <v>703</v>
      </c>
      <c r="AE267" s="135" t="s">
        <v>704</v>
      </c>
      <c r="AF267" s="136">
        <v>2019</v>
      </c>
      <c r="AG267" s="135" t="s">
        <v>164</v>
      </c>
      <c r="AH267" s="135" t="s">
        <v>1007</v>
      </c>
      <c r="AI267" s="135" t="s">
        <v>1008</v>
      </c>
      <c r="AJ267" s="136">
        <v>15151.45</v>
      </c>
    </row>
    <row r="268" spans="1:36" ht="12.75" customHeight="1" x14ac:dyDescent="0.25">
      <c r="A268" s="142" t="s">
        <v>753</v>
      </c>
      <c r="B268" s="142" t="s">
        <v>754</v>
      </c>
      <c r="C268" s="143" t="s">
        <v>769</v>
      </c>
      <c r="D268" s="143" t="s">
        <v>770</v>
      </c>
      <c r="E268" s="143">
        <v>2019</v>
      </c>
      <c r="F268" s="144">
        <v>1216</v>
      </c>
      <c r="G268" s="144">
        <v>995.6</v>
      </c>
      <c r="H268" s="144">
        <v>0</v>
      </c>
      <c r="I268" s="144">
        <v>0</v>
      </c>
      <c r="J268" s="97"/>
      <c r="K268" s="48"/>
      <c r="R268" s="47" t="str">
        <f t="shared" si="12"/>
        <v>280538</v>
      </c>
      <c r="S268" s="135" t="s">
        <v>453</v>
      </c>
      <c r="T268" s="135" t="s">
        <v>454</v>
      </c>
      <c r="U268" s="135" t="s">
        <v>459</v>
      </c>
      <c r="V268" s="135" t="s">
        <v>460</v>
      </c>
      <c r="W268" s="136">
        <v>2019</v>
      </c>
      <c r="X268" s="136">
        <v>56</v>
      </c>
      <c r="Y268" s="135" t="s">
        <v>938</v>
      </c>
      <c r="Z268" s="136">
        <v>20358.57</v>
      </c>
      <c r="AA268" s="47">
        <f t="shared" si="13"/>
        <v>20358.57</v>
      </c>
      <c r="AB268" s="47">
        <f t="shared" si="14"/>
        <v>1</v>
      </c>
      <c r="AD268" s="135" t="s">
        <v>705</v>
      </c>
      <c r="AE268" s="135" t="s">
        <v>706</v>
      </c>
      <c r="AF268" s="136">
        <v>2019</v>
      </c>
      <c r="AG268" s="135" t="s">
        <v>164</v>
      </c>
      <c r="AH268" s="135" t="s">
        <v>1007</v>
      </c>
      <c r="AI268" s="135" t="s">
        <v>1008</v>
      </c>
      <c r="AJ268" s="136">
        <v>30373.47</v>
      </c>
    </row>
    <row r="269" spans="1:36" ht="12.75" customHeight="1" x14ac:dyDescent="0.25">
      <c r="A269" s="142" t="s">
        <v>753</v>
      </c>
      <c r="B269" s="142" t="s">
        <v>754</v>
      </c>
      <c r="C269" s="143" t="s">
        <v>771</v>
      </c>
      <c r="D269" s="143" t="s">
        <v>772</v>
      </c>
      <c r="E269" s="143">
        <v>2019</v>
      </c>
      <c r="F269" s="144">
        <v>170.1</v>
      </c>
      <c r="G269" s="144">
        <v>161.69999999999999</v>
      </c>
      <c r="H269" s="144">
        <v>0</v>
      </c>
      <c r="I269" s="144">
        <v>0</v>
      </c>
      <c r="J269" s="97"/>
      <c r="K269" s="48"/>
      <c r="R269" s="47" t="str">
        <f t="shared" si="12"/>
        <v>280540</v>
      </c>
      <c r="S269" s="135" t="s">
        <v>453</v>
      </c>
      <c r="T269" s="135" t="s">
        <v>454</v>
      </c>
      <c r="U269" s="135" t="s">
        <v>461</v>
      </c>
      <c r="V269" s="135" t="s">
        <v>462</v>
      </c>
      <c r="W269" s="136">
        <v>2019</v>
      </c>
      <c r="X269" s="136">
        <v>236</v>
      </c>
      <c r="Y269" s="135" t="s">
        <v>938</v>
      </c>
      <c r="Z269" s="136">
        <v>41227.22</v>
      </c>
      <c r="AA269" s="47">
        <f t="shared" si="13"/>
        <v>41227.22</v>
      </c>
      <c r="AB269" s="47">
        <f t="shared" si="14"/>
        <v>1</v>
      </c>
      <c r="AD269" s="135" t="s">
        <v>707</v>
      </c>
      <c r="AE269" s="135" t="s">
        <v>708</v>
      </c>
      <c r="AF269" s="136">
        <v>2019</v>
      </c>
      <c r="AG269" s="135" t="s">
        <v>164</v>
      </c>
      <c r="AH269" s="135" t="s">
        <v>1007</v>
      </c>
      <c r="AI269" s="135" t="s">
        <v>1008</v>
      </c>
      <c r="AJ269" s="136">
        <v>58941.5</v>
      </c>
    </row>
    <row r="270" spans="1:36" ht="12.75" customHeight="1" x14ac:dyDescent="0.25">
      <c r="A270" s="142" t="s">
        <v>753</v>
      </c>
      <c r="B270" s="142" t="s">
        <v>754</v>
      </c>
      <c r="C270" s="143" t="s">
        <v>773</v>
      </c>
      <c r="D270" s="143" t="s">
        <v>774</v>
      </c>
      <c r="E270" s="143">
        <v>2019</v>
      </c>
      <c r="F270" s="144">
        <v>5321.36</v>
      </c>
      <c r="G270" s="144">
        <v>5230.6499999999996</v>
      </c>
      <c r="H270" s="144">
        <v>0</v>
      </c>
      <c r="I270" s="144">
        <v>0</v>
      </c>
      <c r="J270" s="97"/>
      <c r="K270" s="48"/>
      <c r="R270" s="47" t="str">
        <f t="shared" si="12"/>
        <v>280543</v>
      </c>
      <c r="S270" s="135" t="s">
        <v>453</v>
      </c>
      <c r="T270" s="135" t="s">
        <v>454</v>
      </c>
      <c r="U270" s="135" t="s">
        <v>463</v>
      </c>
      <c r="V270" s="135" t="s">
        <v>464</v>
      </c>
      <c r="W270" s="136">
        <v>2019</v>
      </c>
      <c r="X270" s="136">
        <v>75</v>
      </c>
      <c r="Y270" s="135" t="s">
        <v>938</v>
      </c>
      <c r="Z270" s="136">
        <v>20951.37</v>
      </c>
      <c r="AA270" s="47">
        <f t="shared" si="13"/>
        <v>20951.37</v>
      </c>
      <c r="AB270" s="47">
        <f t="shared" si="14"/>
        <v>1</v>
      </c>
      <c r="AD270" s="135" t="s">
        <v>711</v>
      </c>
      <c r="AE270" s="135" t="s">
        <v>712</v>
      </c>
      <c r="AF270" s="136">
        <v>2019</v>
      </c>
      <c r="AG270" s="135" t="s">
        <v>164</v>
      </c>
      <c r="AH270" s="135" t="s">
        <v>1007</v>
      </c>
      <c r="AI270" s="135" t="s">
        <v>1008</v>
      </c>
      <c r="AJ270" s="136">
        <v>180010.33</v>
      </c>
    </row>
    <row r="271" spans="1:36" ht="12.75" customHeight="1" x14ac:dyDescent="0.25">
      <c r="A271" s="142" t="s">
        <v>753</v>
      </c>
      <c r="B271" s="142" t="s">
        <v>754</v>
      </c>
      <c r="C271" s="143" t="s">
        <v>775</v>
      </c>
      <c r="D271" s="143" t="s">
        <v>776</v>
      </c>
      <c r="E271" s="143">
        <v>2019</v>
      </c>
      <c r="F271" s="144">
        <v>11664.45</v>
      </c>
      <c r="G271" s="144">
        <v>11363.72</v>
      </c>
      <c r="H271" s="144">
        <v>0</v>
      </c>
      <c r="I271" s="144">
        <v>0</v>
      </c>
      <c r="J271" s="97"/>
      <c r="K271" s="48"/>
      <c r="R271" s="47" t="str">
        <f t="shared" si="12"/>
        <v>280546</v>
      </c>
      <c r="S271" s="135" t="s">
        <v>453</v>
      </c>
      <c r="T271" s="135" t="s">
        <v>454</v>
      </c>
      <c r="U271" s="135" t="s">
        <v>465</v>
      </c>
      <c r="V271" s="135" t="s">
        <v>466</v>
      </c>
      <c r="W271" s="136">
        <v>2019</v>
      </c>
      <c r="X271" s="136">
        <v>399</v>
      </c>
      <c r="Y271" s="135" t="s">
        <v>938</v>
      </c>
      <c r="Z271" s="136">
        <v>42266.07</v>
      </c>
      <c r="AA271" s="47">
        <f t="shared" si="13"/>
        <v>42266.07</v>
      </c>
      <c r="AB271" s="47">
        <f t="shared" si="14"/>
        <v>1</v>
      </c>
      <c r="AD271" s="135" t="s">
        <v>713</v>
      </c>
      <c r="AE271" s="135" t="s">
        <v>714</v>
      </c>
      <c r="AF271" s="136">
        <v>2019</v>
      </c>
      <c r="AG271" s="135" t="s">
        <v>164</v>
      </c>
      <c r="AH271" s="135" t="s">
        <v>1007</v>
      </c>
      <c r="AI271" s="135" t="s">
        <v>1008</v>
      </c>
      <c r="AJ271" s="136">
        <v>29581.200000000001</v>
      </c>
    </row>
    <row r="272" spans="1:36" ht="12.75" customHeight="1" x14ac:dyDescent="0.25">
      <c r="A272" s="142" t="s">
        <v>777</v>
      </c>
      <c r="B272" s="142" t="s">
        <v>778</v>
      </c>
      <c r="C272" s="143" t="s">
        <v>779</v>
      </c>
      <c r="D272" s="143" t="s">
        <v>780</v>
      </c>
      <c r="E272" s="143">
        <v>2019</v>
      </c>
      <c r="F272" s="144">
        <v>25688.49</v>
      </c>
      <c r="G272" s="144">
        <v>26578.38</v>
      </c>
      <c r="H272" s="144">
        <v>0</v>
      </c>
      <c r="I272" s="144">
        <v>0</v>
      </c>
      <c r="J272" s="97"/>
      <c r="K272" s="48"/>
      <c r="R272" s="47" t="str">
        <f t="shared" si="12"/>
        <v>289696</v>
      </c>
      <c r="S272" s="135" t="s">
        <v>453</v>
      </c>
      <c r="T272" s="135" t="s">
        <v>454</v>
      </c>
      <c r="U272" s="135" t="s">
        <v>1138</v>
      </c>
      <c r="V272" s="135" t="s">
        <v>1139</v>
      </c>
      <c r="W272" s="136">
        <v>2019</v>
      </c>
      <c r="X272" s="136">
        <v>0</v>
      </c>
      <c r="Y272" s="135" t="s">
        <v>938</v>
      </c>
      <c r="Z272" s="136">
        <v>0</v>
      </c>
      <c r="AA272" s="47">
        <f t="shared" si="13"/>
        <v>0</v>
      </c>
      <c r="AB272" s="47">
        <f t="shared" si="14"/>
        <v>0</v>
      </c>
      <c r="AD272" s="135" t="s">
        <v>715</v>
      </c>
      <c r="AE272" s="135" t="s">
        <v>716</v>
      </c>
      <c r="AF272" s="136">
        <v>2019</v>
      </c>
      <c r="AG272" s="135" t="s">
        <v>164</v>
      </c>
      <c r="AH272" s="135" t="s">
        <v>1007</v>
      </c>
      <c r="AI272" s="135" t="s">
        <v>1008</v>
      </c>
      <c r="AJ272" s="136">
        <v>161.88</v>
      </c>
    </row>
    <row r="273" spans="1:36" ht="12.75" customHeight="1" x14ac:dyDescent="0.25">
      <c r="A273" s="142" t="s">
        <v>777</v>
      </c>
      <c r="B273" s="142" t="s">
        <v>778</v>
      </c>
      <c r="C273" s="143" t="s">
        <v>781</v>
      </c>
      <c r="D273" s="143" t="s">
        <v>782</v>
      </c>
      <c r="E273" s="143">
        <v>2019</v>
      </c>
      <c r="F273" s="144">
        <v>9208.15</v>
      </c>
      <c r="G273" s="144">
        <v>7841.67</v>
      </c>
      <c r="H273" s="144">
        <v>0</v>
      </c>
      <c r="I273" s="144">
        <v>0</v>
      </c>
      <c r="J273" s="97"/>
      <c r="K273" s="48"/>
      <c r="R273" s="47" t="str">
        <f t="shared" si="12"/>
        <v>290547</v>
      </c>
      <c r="S273" s="135" t="s">
        <v>467</v>
      </c>
      <c r="T273" s="135" t="s">
        <v>468</v>
      </c>
      <c r="U273" s="135" t="s">
        <v>469</v>
      </c>
      <c r="V273" s="135" t="s">
        <v>470</v>
      </c>
      <c r="W273" s="136">
        <v>2019</v>
      </c>
      <c r="X273" s="136">
        <v>148</v>
      </c>
      <c r="Y273" s="135" t="s">
        <v>878</v>
      </c>
      <c r="Z273" s="136">
        <v>37765.75</v>
      </c>
      <c r="AA273" s="47">
        <f t="shared" si="13"/>
        <v>37765.75</v>
      </c>
      <c r="AB273" s="47">
        <f t="shared" si="14"/>
        <v>1</v>
      </c>
      <c r="AD273" s="135" t="s">
        <v>721</v>
      </c>
      <c r="AE273" s="135" t="s">
        <v>722</v>
      </c>
      <c r="AF273" s="136">
        <v>2019</v>
      </c>
      <c r="AG273" s="135" t="s">
        <v>164</v>
      </c>
      <c r="AH273" s="135" t="s">
        <v>1007</v>
      </c>
      <c r="AI273" s="135" t="s">
        <v>1008</v>
      </c>
      <c r="AJ273" s="136">
        <v>14790.7</v>
      </c>
    </row>
    <row r="274" spans="1:36" ht="12.75" customHeight="1" x14ac:dyDescent="0.25">
      <c r="A274" s="142" t="s">
        <v>777</v>
      </c>
      <c r="B274" s="142" t="s">
        <v>778</v>
      </c>
      <c r="C274" s="143" t="s">
        <v>783</v>
      </c>
      <c r="D274" s="143" t="s">
        <v>784</v>
      </c>
      <c r="E274" s="143">
        <v>2019</v>
      </c>
      <c r="F274" s="144">
        <v>6764.99</v>
      </c>
      <c r="G274" s="144">
        <v>5789.41</v>
      </c>
      <c r="H274" s="144">
        <v>0</v>
      </c>
      <c r="I274" s="144">
        <v>0</v>
      </c>
      <c r="J274" s="97"/>
      <c r="K274" s="48"/>
      <c r="R274" s="47" t="str">
        <f t="shared" si="12"/>
        <v>290548</v>
      </c>
      <c r="S274" s="135" t="s">
        <v>467</v>
      </c>
      <c r="T274" s="135" t="s">
        <v>468</v>
      </c>
      <c r="U274" s="135" t="s">
        <v>471</v>
      </c>
      <c r="V274" s="135" t="s">
        <v>472</v>
      </c>
      <c r="W274" s="136">
        <v>2019</v>
      </c>
      <c r="X274" s="136">
        <v>73</v>
      </c>
      <c r="Y274" s="135" t="s">
        <v>938</v>
      </c>
      <c r="Z274" s="136">
        <v>25576.5</v>
      </c>
      <c r="AA274" s="47">
        <f t="shared" si="13"/>
        <v>25576.5</v>
      </c>
      <c r="AB274" s="47">
        <f t="shared" si="14"/>
        <v>1</v>
      </c>
      <c r="AD274" s="135" t="s">
        <v>723</v>
      </c>
      <c r="AE274" s="135" t="s">
        <v>724</v>
      </c>
      <c r="AF274" s="136">
        <v>2019</v>
      </c>
      <c r="AG274" s="135" t="s">
        <v>164</v>
      </c>
      <c r="AH274" s="135" t="s">
        <v>1007</v>
      </c>
      <c r="AI274" s="135" t="s">
        <v>1008</v>
      </c>
      <c r="AJ274" s="136">
        <v>6774.47</v>
      </c>
    </row>
    <row r="275" spans="1:36" ht="12.75" customHeight="1" x14ac:dyDescent="0.25">
      <c r="A275" s="142" t="s">
        <v>777</v>
      </c>
      <c r="B275" s="142" t="s">
        <v>778</v>
      </c>
      <c r="C275" s="143" t="s">
        <v>785</v>
      </c>
      <c r="D275" s="143" t="s">
        <v>786</v>
      </c>
      <c r="E275" s="143">
        <v>2019</v>
      </c>
      <c r="F275" s="144">
        <v>4861.1499999999996</v>
      </c>
      <c r="G275" s="144">
        <v>4967.55</v>
      </c>
      <c r="H275" s="144">
        <v>0</v>
      </c>
      <c r="I275" s="144">
        <v>0</v>
      </c>
      <c r="J275" s="97"/>
      <c r="K275" s="48"/>
      <c r="R275" s="47" t="str">
        <f t="shared" si="12"/>
        <v>290566</v>
      </c>
      <c r="S275" s="135" t="s">
        <v>467</v>
      </c>
      <c r="T275" s="135" t="s">
        <v>468</v>
      </c>
      <c r="U275" s="135" t="s">
        <v>473</v>
      </c>
      <c r="V275" s="135" t="s">
        <v>474</v>
      </c>
      <c r="W275" s="136">
        <v>2019</v>
      </c>
      <c r="X275" s="136">
        <v>22</v>
      </c>
      <c r="Y275" s="135" t="s">
        <v>878</v>
      </c>
      <c r="Z275" s="136">
        <v>13572.9</v>
      </c>
      <c r="AA275" s="47">
        <f t="shared" si="13"/>
        <v>13572.9</v>
      </c>
      <c r="AB275" s="47">
        <f t="shared" si="14"/>
        <v>1</v>
      </c>
      <c r="AD275" s="135" t="s">
        <v>725</v>
      </c>
      <c r="AE275" s="135" t="s">
        <v>726</v>
      </c>
      <c r="AF275" s="136">
        <v>2019</v>
      </c>
      <c r="AG275" s="135" t="s">
        <v>164</v>
      </c>
      <c r="AH275" s="135" t="s">
        <v>1007</v>
      </c>
      <c r="AI275" s="135" t="s">
        <v>1008</v>
      </c>
      <c r="AJ275" s="136">
        <v>65207.07</v>
      </c>
    </row>
    <row r="276" spans="1:36" ht="12.75" customHeight="1" x14ac:dyDescent="0.25">
      <c r="A276" s="142" t="s">
        <v>787</v>
      </c>
      <c r="B276" s="142" t="s">
        <v>788</v>
      </c>
      <c r="C276" s="143" t="s">
        <v>789</v>
      </c>
      <c r="D276" s="143" t="s">
        <v>790</v>
      </c>
      <c r="E276" s="143">
        <v>2019</v>
      </c>
      <c r="F276" s="144">
        <v>5647.96</v>
      </c>
      <c r="G276" s="144">
        <v>5227.08</v>
      </c>
      <c r="H276" s="144">
        <v>0</v>
      </c>
      <c r="I276" s="144">
        <v>0</v>
      </c>
      <c r="J276" s="97"/>
      <c r="K276" s="48"/>
      <c r="R276" s="47" t="str">
        <f t="shared" si="12"/>
        <v>299701</v>
      </c>
      <c r="S276" s="135" t="s">
        <v>467</v>
      </c>
      <c r="T276" s="135" t="s">
        <v>468</v>
      </c>
      <c r="U276" s="135" t="s">
        <v>990</v>
      </c>
      <c r="V276" s="135" t="s">
        <v>991</v>
      </c>
      <c r="W276" s="136">
        <v>2019</v>
      </c>
      <c r="X276" s="136">
        <v>0</v>
      </c>
      <c r="Y276" s="135" t="s">
        <v>878</v>
      </c>
      <c r="Z276" s="136">
        <v>0</v>
      </c>
      <c r="AA276" s="47">
        <f t="shared" si="13"/>
        <v>0</v>
      </c>
      <c r="AB276" s="47">
        <f t="shared" si="14"/>
        <v>0</v>
      </c>
      <c r="AD276" s="135" t="s">
        <v>727</v>
      </c>
      <c r="AE276" s="135" t="s">
        <v>728</v>
      </c>
      <c r="AF276" s="136">
        <v>2019</v>
      </c>
      <c r="AG276" s="135" t="s">
        <v>164</v>
      </c>
      <c r="AH276" s="135" t="s">
        <v>1007</v>
      </c>
      <c r="AI276" s="135" t="s">
        <v>1008</v>
      </c>
      <c r="AJ276" s="136">
        <v>35111.5</v>
      </c>
    </row>
    <row r="277" spans="1:36" ht="12.75" customHeight="1" x14ac:dyDescent="0.25">
      <c r="A277" s="142" t="s">
        <v>791</v>
      </c>
      <c r="B277" s="142" t="s">
        <v>792</v>
      </c>
      <c r="C277" s="143" t="s">
        <v>793</v>
      </c>
      <c r="D277" s="143" t="s">
        <v>794</v>
      </c>
      <c r="E277" s="143">
        <v>2019</v>
      </c>
      <c r="F277" s="144">
        <v>35598.15</v>
      </c>
      <c r="G277" s="144">
        <v>36405.449999999997</v>
      </c>
      <c r="H277" s="144">
        <v>0</v>
      </c>
      <c r="I277" s="144">
        <v>0</v>
      </c>
      <c r="J277" s="97"/>
      <c r="K277" s="48"/>
      <c r="R277" s="47" t="str">
        <f t="shared" si="12"/>
        <v>300570</v>
      </c>
      <c r="S277" s="135" t="s">
        <v>475</v>
      </c>
      <c r="T277" s="135" t="s">
        <v>476</v>
      </c>
      <c r="U277" s="135" t="s">
        <v>477</v>
      </c>
      <c r="V277" s="135" t="s">
        <v>1083</v>
      </c>
      <c r="W277" s="136">
        <v>2019</v>
      </c>
      <c r="X277" s="136">
        <v>231</v>
      </c>
      <c r="Y277" s="135" t="s">
        <v>938</v>
      </c>
      <c r="Z277" s="136">
        <v>63190.31</v>
      </c>
      <c r="AA277" s="47">
        <f t="shared" si="13"/>
        <v>63190.31</v>
      </c>
      <c r="AB277" s="47">
        <f t="shared" si="14"/>
        <v>1</v>
      </c>
      <c r="AD277" s="135" t="s">
        <v>729</v>
      </c>
      <c r="AE277" s="135" t="s">
        <v>730</v>
      </c>
      <c r="AF277" s="136">
        <v>2019</v>
      </c>
      <c r="AG277" s="135" t="s">
        <v>164</v>
      </c>
      <c r="AH277" s="135" t="s">
        <v>1007</v>
      </c>
      <c r="AI277" s="135" t="s">
        <v>1008</v>
      </c>
      <c r="AJ277" s="136">
        <v>6261.75</v>
      </c>
    </row>
    <row r="278" spans="1:36" ht="12.75" customHeight="1" x14ac:dyDescent="0.25">
      <c r="A278" s="142" t="s">
        <v>791</v>
      </c>
      <c r="B278" s="142" t="s">
        <v>792</v>
      </c>
      <c r="C278" s="143" t="s">
        <v>795</v>
      </c>
      <c r="D278" s="143" t="s">
        <v>796</v>
      </c>
      <c r="E278" s="143">
        <v>2019</v>
      </c>
      <c r="F278" s="144">
        <v>1326.95</v>
      </c>
      <c r="G278" s="144">
        <v>1483.07</v>
      </c>
      <c r="H278" s="144">
        <v>0</v>
      </c>
      <c r="I278" s="144">
        <v>-62.56</v>
      </c>
      <c r="J278" s="97"/>
      <c r="K278" s="48"/>
      <c r="R278" s="47" t="str">
        <f t="shared" si="12"/>
        <v>310577</v>
      </c>
      <c r="S278" s="135" t="s">
        <v>478</v>
      </c>
      <c r="T278" s="135" t="s">
        <v>479</v>
      </c>
      <c r="U278" s="135" t="s">
        <v>480</v>
      </c>
      <c r="V278" s="135" t="s">
        <v>481</v>
      </c>
      <c r="W278" s="136">
        <v>2019</v>
      </c>
      <c r="X278" s="136">
        <v>81</v>
      </c>
      <c r="Y278" s="135" t="s">
        <v>938</v>
      </c>
      <c r="Z278" s="136">
        <v>4751.9799999999996</v>
      </c>
      <c r="AA278" s="47">
        <f t="shared" si="13"/>
        <v>7919.97</v>
      </c>
      <c r="AB278" s="47">
        <f t="shared" si="14"/>
        <v>0.6</v>
      </c>
      <c r="AD278" s="135" t="s">
        <v>731</v>
      </c>
      <c r="AE278" s="135" t="s">
        <v>732</v>
      </c>
      <c r="AF278" s="136">
        <v>2019</v>
      </c>
      <c r="AG278" s="135" t="s">
        <v>164</v>
      </c>
      <c r="AH278" s="135" t="s">
        <v>1007</v>
      </c>
      <c r="AI278" s="135" t="s">
        <v>1008</v>
      </c>
      <c r="AJ278" s="136">
        <v>6261.75</v>
      </c>
    </row>
    <row r="279" spans="1:36" ht="12.75" customHeight="1" x14ac:dyDescent="0.25">
      <c r="A279" s="142" t="s">
        <v>791</v>
      </c>
      <c r="B279" s="142" t="s">
        <v>792</v>
      </c>
      <c r="C279" s="143" t="s">
        <v>797</v>
      </c>
      <c r="D279" s="143" t="s">
        <v>798</v>
      </c>
      <c r="E279" s="143">
        <v>2019</v>
      </c>
      <c r="F279" s="144">
        <v>1326.95</v>
      </c>
      <c r="G279" s="144">
        <v>1483.07</v>
      </c>
      <c r="H279" s="144">
        <v>0</v>
      </c>
      <c r="I279" s="144">
        <v>-62.56</v>
      </c>
      <c r="J279" s="97"/>
      <c r="K279" s="48"/>
      <c r="R279" s="47" t="str">
        <f t="shared" si="12"/>
        <v>310579</v>
      </c>
      <c r="S279" s="135" t="s">
        <v>478</v>
      </c>
      <c r="T279" s="135" t="s">
        <v>479</v>
      </c>
      <c r="U279" s="135" t="s">
        <v>482</v>
      </c>
      <c r="V279" s="135" t="s">
        <v>483</v>
      </c>
      <c r="W279" s="136">
        <v>2019</v>
      </c>
      <c r="X279" s="136">
        <v>279</v>
      </c>
      <c r="Y279" s="135" t="s">
        <v>938</v>
      </c>
      <c r="Z279" s="136">
        <v>34898.69</v>
      </c>
      <c r="AA279" s="47">
        <f t="shared" si="13"/>
        <v>34898.69</v>
      </c>
      <c r="AB279" s="47">
        <f t="shared" si="14"/>
        <v>1</v>
      </c>
      <c r="AD279" s="135" t="s">
        <v>735</v>
      </c>
      <c r="AE279" s="135" t="s">
        <v>736</v>
      </c>
      <c r="AF279" s="136">
        <v>2019</v>
      </c>
      <c r="AG279" s="135" t="s">
        <v>164</v>
      </c>
      <c r="AH279" s="135" t="s">
        <v>1007</v>
      </c>
      <c r="AI279" s="135" t="s">
        <v>1008</v>
      </c>
      <c r="AJ279" s="136">
        <v>10500</v>
      </c>
    </row>
    <row r="280" spans="1:36" ht="12.75" customHeight="1" x14ac:dyDescent="0.25">
      <c r="A280" s="142" t="s">
        <v>791</v>
      </c>
      <c r="B280" s="142" t="s">
        <v>792</v>
      </c>
      <c r="C280" s="143" t="s">
        <v>799</v>
      </c>
      <c r="D280" s="143" t="s">
        <v>800</v>
      </c>
      <c r="E280" s="143">
        <v>2019</v>
      </c>
      <c r="F280" s="144">
        <v>6058.34</v>
      </c>
      <c r="G280" s="144">
        <v>5297.21</v>
      </c>
      <c r="H280" s="144">
        <v>0</v>
      </c>
      <c r="I280" s="144">
        <v>0</v>
      </c>
      <c r="J280" s="97"/>
      <c r="K280" s="48"/>
      <c r="R280" s="47" t="str">
        <f t="shared" si="12"/>
        <v>310582</v>
      </c>
      <c r="S280" s="135" t="s">
        <v>478</v>
      </c>
      <c r="T280" s="135" t="s">
        <v>479</v>
      </c>
      <c r="U280" s="135" t="s">
        <v>484</v>
      </c>
      <c r="V280" s="135" t="s">
        <v>485</v>
      </c>
      <c r="W280" s="136">
        <v>2019</v>
      </c>
      <c r="X280" s="136">
        <v>163</v>
      </c>
      <c r="Y280" s="135" t="s">
        <v>938</v>
      </c>
      <c r="Z280" s="136">
        <v>24753.22</v>
      </c>
      <c r="AA280" s="47">
        <f t="shared" si="13"/>
        <v>24753.22</v>
      </c>
      <c r="AB280" s="47">
        <f t="shared" si="14"/>
        <v>1</v>
      </c>
      <c r="AD280" s="135" t="s">
        <v>737</v>
      </c>
      <c r="AE280" s="135" t="s">
        <v>738</v>
      </c>
      <c r="AF280" s="136">
        <v>2019</v>
      </c>
      <c r="AG280" s="135" t="s">
        <v>164</v>
      </c>
      <c r="AH280" s="135" t="s">
        <v>1007</v>
      </c>
      <c r="AI280" s="135" t="s">
        <v>1008</v>
      </c>
      <c r="AJ280" s="136">
        <v>13776.64</v>
      </c>
    </row>
    <row r="281" spans="1:36" ht="12.75" customHeight="1" x14ac:dyDescent="0.25">
      <c r="A281" s="142" t="s">
        <v>791</v>
      </c>
      <c r="B281" s="142" t="s">
        <v>792</v>
      </c>
      <c r="C281" s="143" t="s">
        <v>801</v>
      </c>
      <c r="D281" s="143" t="s">
        <v>802</v>
      </c>
      <c r="E281" s="143">
        <v>2019</v>
      </c>
      <c r="F281" s="144">
        <v>5432.89</v>
      </c>
      <c r="G281" s="144">
        <v>4996.91</v>
      </c>
      <c r="H281" s="144">
        <v>0</v>
      </c>
      <c r="I281" s="144">
        <v>0</v>
      </c>
      <c r="J281" s="97"/>
      <c r="K281" s="48"/>
      <c r="R281" s="47" t="str">
        <f t="shared" si="12"/>
        <v>320474</v>
      </c>
      <c r="S281" s="135" t="s">
        <v>486</v>
      </c>
      <c r="T281" s="135" t="s">
        <v>487</v>
      </c>
      <c r="U281" s="135" t="s">
        <v>389</v>
      </c>
      <c r="V281" s="135" t="s">
        <v>390</v>
      </c>
      <c r="W281" s="136">
        <v>2019</v>
      </c>
      <c r="X281" s="136">
        <v>95</v>
      </c>
      <c r="Y281" s="135" t="s">
        <v>878</v>
      </c>
      <c r="Z281" s="136">
        <v>5993.39</v>
      </c>
      <c r="AA281" s="47">
        <f t="shared" si="13"/>
        <v>21071.5</v>
      </c>
      <c r="AB281" s="47">
        <f t="shared" si="14"/>
        <v>0.28439999999999999</v>
      </c>
      <c r="AD281" s="135" t="s">
        <v>739</v>
      </c>
      <c r="AE281" s="135" t="s">
        <v>740</v>
      </c>
      <c r="AF281" s="136">
        <v>2019</v>
      </c>
      <c r="AG281" s="135" t="s">
        <v>164</v>
      </c>
      <c r="AH281" s="135" t="s">
        <v>1007</v>
      </c>
      <c r="AI281" s="135" t="s">
        <v>1008</v>
      </c>
      <c r="AJ281" s="136">
        <v>13776.64</v>
      </c>
    </row>
    <row r="282" spans="1:36" ht="12.75" customHeight="1" x14ac:dyDescent="0.25">
      <c r="A282" s="142" t="s">
        <v>791</v>
      </c>
      <c r="B282" s="142" t="s">
        <v>792</v>
      </c>
      <c r="C282" s="143" t="s">
        <v>803</v>
      </c>
      <c r="D282" s="143" t="s">
        <v>804</v>
      </c>
      <c r="E282" s="143">
        <v>2019</v>
      </c>
      <c r="F282" s="144">
        <v>8784.65</v>
      </c>
      <c r="G282" s="144">
        <v>6027.5</v>
      </c>
      <c r="H282" s="144">
        <v>0</v>
      </c>
      <c r="I282" s="144">
        <v>0</v>
      </c>
      <c r="J282" s="97"/>
      <c r="K282" s="48"/>
      <c r="R282" s="47" t="str">
        <f t="shared" si="12"/>
        <v>320475</v>
      </c>
      <c r="S282" s="135" t="s">
        <v>486</v>
      </c>
      <c r="T282" s="135" t="s">
        <v>487</v>
      </c>
      <c r="U282" s="135" t="s">
        <v>391</v>
      </c>
      <c r="V282" s="135" t="s">
        <v>392</v>
      </c>
      <c r="W282" s="136">
        <v>2019</v>
      </c>
      <c r="X282" s="136">
        <v>34</v>
      </c>
      <c r="Y282" s="135" t="s">
        <v>938</v>
      </c>
      <c r="Z282" s="136">
        <v>2312.39</v>
      </c>
      <c r="AA282" s="47">
        <f t="shared" si="13"/>
        <v>8977.5</v>
      </c>
      <c r="AB282" s="47">
        <f t="shared" si="14"/>
        <v>0.2576</v>
      </c>
      <c r="AD282" s="135" t="s">
        <v>741</v>
      </c>
      <c r="AE282" s="135" t="s">
        <v>742</v>
      </c>
      <c r="AF282" s="136">
        <v>2019</v>
      </c>
      <c r="AG282" s="135" t="s">
        <v>164</v>
      </c>
      <c r="AH282" s="135" t="s">
        <v>1007</v>
      </c>
      <c r="AI282" s="135" t="s">
        <v>1008</v>
      </c>
      <c r="AJ282" s="136">
        <v>18617.060000000001</v>
      </c>
    </row>
    <row r="283" spans="1:36" ht="12.75" customHeight="1" x14ac:dyDescent="0.25">
      <c r="A283" s="142" t="s">
        <v>791</v>
      </c>
      <c r="B283" s="142" t="s">
        <v>792</v>
      </c>
      <c r="C283" s="143" t="s">
        <v>805</v>
      </c>
      <c r="D283" s="143" t="s">
        <v>806</v>
      </c>
      <c r="E283" s="143">
        <v>2019</v>
      </c>
      <c r="F283" s="144">
        <v>13622.84</v>
      </c>
      <c r="G283" s="144">
        <v>13445.92</v>
      </c>
      <c r="H283" s="144">
        <v>0</v>
      </c>
      <c r="I283" s="144">
        <v>0</v>
      </c>
      <c r="J283" s="97"/>
      <c r="K283" s="48"/>
      <c r="R283" s="47" t="str">
        <f t="shared" si="12"/>
        <v>320577</v>
      </c>
      <c r="S283" s="135" t="s">
        <v>486</v>
      </c>
      <c r="T283" s="135" t="s">
        <v>487</v>
      </c>
      <c r="U283" s="135" t="s">
        <v>480</v>
      </c>
      <c r="V283" s="135" t="s">
        <v>481</v>
      </c>
      <c r="W283" s="136">
        <v>2019</v>
      </c>
      <c r="X283" s="136">
        <v>54</v>
      </c>
      <c r="Y283" s="135" t="s">
        <v>938</v>
      </c>
      <c r="Z283" s="136">
        <v>3167.99</v>
      </c>
      <c r="AA283" s="47">
        <f t="shared" si="13"/>
        <v>7919.97</v>
      </c>
      <c r="AB283" s="47">
        <f t="shared" si="14"/>
        <v>0.4</v>
      </c>
      <c r="AD283" s="135" t="s">
        <v>743</v>
      </c>
      <c r="AE283" s="135" t="s">
        <v>744</v>
      </c>
      <c r="AF283" s="136">
        <v>2019</v>
      </c>
      <c r="AG283" s="135" t="s">
        <v>164</v>
      </c>
      <c r="AH283" s="135" t="s">
        <v>1007</v>
      </c>
      <c r="AI283" s="135" t="s">
        <v>1008</v>
      </c>
      <c r="AJ283" s="136">
        <v>18617.060000000001</v>
      </c>
    </row>
    <row r="284" spans="1:36" ht="12.75" customHeight="1" x14ac:dyDescent="0.25">
      <c r="A284" s="142" t="s">
        <v>791</v>
      </c>
      <c r="B284" s="142" t="s">
        <v>792</v>
      </c>
      <c r="C284" s="143" t="s">
        <v>807</v>
      </c>
      <c r="D284" s="143" t="s">
        <v>808</v>
      </c>
      <c r="E284" s="143">
        <v>2019</v>
      </c>
      <c r="F284" s="144">
        <v>16546.77</v>
      </c>
      <c r="G284" s="144">
        <v>17513.349999999999</v>
      </c>
      <c r="H284" s="144">
        <v>0</v>
      </c>
      <c r="I284" s="144">
        <v>0</v>
      </c>
      <c r="J284" s="97"/>
      <c r="K284" s="48"/>
      <c r="R284" s="47" t="str">
        <f t="shared" si="12"/>
        <v>320583</v>
      </c>
      <c r="S284" s="135" t="s">
        <v>486</v>
      </c>
      <c r="T284" s="135" t="s">
        <v>487</v>
      </c>
      <c r="U284" s="135" t="s">
        <v>488</v>
      </c>
      <c r="V284" s="135" t="s">
        <v>489</v>
      </c>
      <c r="W284" s="136">
        <v>2019</v>
      </c>
      <c r="X284" s="136">
        <v>5574</v>
      </c>
      <c r="Y284" s="135" t="s">
        <v>878</v>
      </c>
      <c r="Z284" s="136">
        <v>200000</v>
      </c>
      <c r="AA284" s="47">
        <f t="shared" si="13"/>
        <v>200000</v>
      </c>
      <c r="AB284" s="47">
        <f t="shared" si="14"/>
        <v>1</v>
      </c>
      <c r="AD284" s="135" t="s">
        <v>751</v>
      </c>
      <c r="AE284" s="135" t="s">
        <v>752</v>
      </c>
      <c r="AF284" s="136">
        <v>2019</v>
      </c>
      <c r="AG284" s="135" t="s">
        <v>164</v>
      </c>
      <c r="AH284" s="135" t="s">
        <v>1007</v>
      </c>
      <c r="AI284" s="135" t="s">
        <v>1008</v>
      </c>
      <c r="AJ284" s="136">
        <v>56440.800000000003</v>
      </c>
    </row>
    <row r="285" spans="1:36" ht="12.75" customHeight="1" x14ac:dyDescent="0.25">
      <c r="A285" s="142" t="s">
        <v>809</v>
      </c>
      <c r="B285" s="142" t="s">
        <v>810</v>
      </c>
      <c r="C285" s="143" t="s">
        <v>811</v>
      </c>
      <c r="D285" s="143" t="s">
        <v>812</v>
      </c>
      <c r="E285" s="143">
        <v>2019</v>
      </c>
      <c r="F285" s="144">
        <v>10550.52</v>
      </c>
      <c r="G285" s="144">
        <v>10266.34</v>
      </c>
      <c r="H285" s="144">
        <v>0</v>
      </c>
      <c r="I285" s="144">
        <v>0</v>
      </c>
      <c r="J285" s="97"/>
      <c r="K285" s="48"/>
      <c r="R285" s="47" t="str">
        <f t="shared" si="12"/>
        <v>320584</v>
      </c>
      <c r="S285" s="135" t="s">
        <v>486</v>
      </c>
      <c r="T285" s="135" t="s">
        <v>487</v>
      </c>
      <c r="U285" s="135" t="s">
        <v>490</v>
      </c>
      <c r="V285" s="135" t="s">
        <v>491</v>
      </c>
      <c r="W285" s="136">
        <v>2019</v>
      </c>
      <c r="X285" s="136">
        <v>3741</v>
      </c>
      <c r="Y285" s="135" t="s">
        <v>938</v>
      </c>
      <c r="Z285" s="136">
        <v>236184.33</v>
      </c>
      <c r="AA285" s="47">
        <f t="shared" si="13"/>
        <v>236500</v>
      </c>
      <c r="AB285" s="47">
        <f t="shared" si="14"/>
        <v>0.99870000000000003</v>
      </c>
      <c r="AD285" s="135" t="s">
        <v>755</v>
      </c>
      <c r="AE285" s="135" t="s">
        <v>756</v>
      </c>
      <c r="AF285" s="136">
        <v>2019</v>
      </c>
      <c r="AG285" s="135" t="s">
        <v>164</v>
      </c>
      <c r="AH285" s="135" t="s">
        <v>1007</v>
      </c>
      <c r="AI285" s="135" t="s">
        <v>1008</v>
      </c>
      <c r="AJ285" s="136">
        <v>29749</v>
      </c>
    </row>
    <row r="286" spans="1:36" ht="12.75" customHeight="1" x14ac:dyDescent="0.25">
      <c r="A286" s="142" t="s">
        <v>809</v>
      </c>
      <c r="B286" s="142" t="s">
        <v>810</v>
      </c>
      <c r="C286" s="143" t="s">
        <v>813</v>
      </c>
      <c r="D286" s="143" t="s">
        <v>814</v>
      </c>
      <c r="E286" s="143">
        <v>2019</v>
      </c>
      <c r="F286" s="144">
        <v>9963.56</v>
      </c>
      <c r="G286" s="144">
        <v>9659.68</v>
      </c>
      <c r="H286" s="144">
        <v>0</v>
      </c>
      <c r="I286" s="144">
        <v>0</v>
      </c>
      <c r="J286" s="97"/>
      <c r="K286" s="48"/>
      <c r="R286" s="47" t="str">
        <f t="shared" si="12"/>
        <v>320586</v>
      </c>
      <c r="S286" s="135" t="s">
        <v>486</v>
      </c>
      <c r="T286" s="135" t="s">
        <v>487</v>
      </c>
      <c r="U286" s="135" t="s">
        <v>492</v>
      </c>
      <c r="V286" s="135" t="s">
        <v>493</v>
      </c>
      <c r="W286" s="136">
        <v>2019</v>
      </c>
      <c r="X286" s="136">
        <v>1534</v>
      </c>
      <c r="Y286" s="135" t="s">
        <v>878</v>
      </c>
      <c r="Z286" s="136">
        <v>76266.23</v>
      </c>
      <c r="AA286" s="47">
        <f t="shared" si="13"/>
        <v>76266.23</v>
      </c>
      <c r="AB286" s="47">
        <f t="shared" si="14"/>
        <v>1</v>
      </c>
      <c r="AD286" s="135" t="s">
        <v>757</v>
      </c>
      <c r="AE286" s="135" t="s">
        <v>758</v>
      </c>
      <c r="AF286" s="136">
        <v>2019</v>
      </c>
      <c r="AG286" s="135" t="s">
        <v>164</v>
      </c>
      <c r="AH286" s="135" t="s">
        <v>1007</v>
      </c>
      <c r="AI286" s="135" t="s">
        <v>1008</v>
      </c>
      <c r="AJ286" s="136">
        <v>29818.3</v>
      </c>
    </row>
    <row r="287" spans="1:36" ht="12.75" customHeight="1" x14ac:dyDescent="0.25">
      <c r="A287" s="142" t="s">
        <v>809</v>
      </c>
      <c r="B287" s="142" t="s">
        <v>810</v>
      </c>
      <c r="C287" s="143" t="s">
        <v>815</v>
      </c>
      <c r="D287" s="143" t="s">
        <v>816</v>
      </c>
      <c r="E287" s="143">
        <v>2019</v>
      </c>
      <c r="F287" s="144">
        <v>0</v>
      </c>
      <c r="G287" s="144">
        <v>3453.29</v>
      </c>
      <c r="H287" s="144">
        <v>0</v>
      </c>
      <c r="I287" s="144">
        <v>0</v>
      </c>
      <c r="J287" s="97"/>
      <c r="K287" s="48"/>
      <c r="R287" s="47" t="str">
        <f t="shared" si="12"/>
        <v>320588</v>
      </c>
      <c r="S287" s="135" t="s">
        <v>486</v>
      </c>
      <c r="T287" s="135" t="s">
        <v>487</v>
      </c>
      <c r="U287" s="135" t="s">
        <v>494</v>
      </c>
      <c r="V287" s="135" t="s">
        <v>495</v>
      </c>
      <c r="W287" s="136">
        <v>2019</v>
      </c>
      <c r="X287" s="136">
        <v>579</v>
      </c>
      <c r="Y287" s="135" t="s">
        <v>878</v>
      </c>
      <c r="Z287" s="136">
        <v>9387.9699999999993</v>
      </c>
      <c r="AA287" s="47">
        <f t="shared" si="13"/>
        <v>9387.9699999999993</v>
      </c>
      <c r="AB287" s="47">
        <f t="shared" si="14"/>
        <v>1</v>
      </c>
      <c r="AD287" s="135" t="s">
        <v>761</v>
      </c>
      <c r="AE287" s="135" t="s">
        <v>762</v>
      </c>
      <c r="AF287" s="136">
        <v>2019</v>
      </c>
      <c r="AG287" s="135" t="s">
        <v>164</v>
      </c>
      <c r="AH287" s="135" t="s">
        <v>1007</v>
      </c>
      <c r="AI287" s="135" t="s">
        <v>1008</v>
      </c>
      <c r="AJ287" s="136">
        <v>20366.62</v>
      </c>
    </row>
    <row r="288" spans="1:36" ht="12.75" customHeight="1" x14ac:dyDescent="0.25">
      <c r="A288" s="142" t="s">
        <v>809</v>
      </c>
      <c r="B288" s="142" t="s">
        <v>810</v>
      </c>
      <c r="C288" s="143" t="s">
        <v>817</v>
      </c>
      <c r="D288" s="143" t="s">
        <v>818</v>
      </c>
      <c r="E288" s="143">
        <v>2019</v>
      </c>
      <c r="F288" s="144">
        <v>0</v>
      </c>
      <c r="G288" s="144">
        <v>2302.6</v>
      </c>
      <c r="H288" s="144">
        <v>0</v>
      </c>
      <c r="I288" s="144">
        <v>0</v>
      </c>
      <c r="J288" s="97"/>
      <c r="K288" s="48"/>
      <c r="R288" s="47" t="str">
        <f t="shared" si="12"/>
        <v>320589</v>
      </c>
      <c r="S288" s="135" t="s">
        <v>486</v>
      </c>
      <c r="T288" s="135" t="s">
        <v>487</v>
      </c>
      <c r="U288" s="135" t="s">
        <v>496</v>
      </c>
      <c r="V288" s="135" t="s">
        <v>497</v>
      </c>
      <c r="W288" s="136">
        <v>2019</v>
      </c>
      <c r="X288" s="136">
        <v>98</v>
      </c>
      <c r="Y288" s="135" t="s">
        <v>878</v>
      </c>
      <c r="Z288" s="136">
        <v>15489.6</v>
      </c>
      <c r="AA288" s="47">
        <f t="shared" si="13"/>
        <v>15489.6</v>
      </c>
      <c r="AB288" s="47">
        <f t="shared" si="14"/>
        <v>1</v>
      </c>
      <c r="AD288" s="135" t="s">
        <v>763</v>
      </c>
      <c r="AE288" s="135" t="s">
        <v>764</v>
      </c>
      <c r="AF288" s="136">
        <v>2019</v>
      </c>
      <c r="AG288" s="135" t="s">
        <v>164</v>
      </c>
      <c r="AH288" s="135" t="s">
        <v>1007</v>
      </c>
      <c r="AI288" s="135" t="s">
        <v>1008</v>
      </c>
      <c r="AJ288" s="136">
        <v>20469.419999999998</v>
      </c>
    </row>
    <row r="289" spans="1:36" ht="12.75" customHeight="1" x14ac:dyDescent="0.25">
      <c r="A289" s="142" t="s">
        <v>819</v>
      </c>
      <c r="B289" s="142" t="s">
        <v>820</v>
      </c>
      <c r="C289" s="143" t="s">
        <v>821</v>
      </c>
      <c r="D289" s="143" t="s">
        <v>822</v>
      </c>
      <c r="E289" s="143">
        <v>2019</v>
      </c>
      <c r="F289" s="144">
        <v>9027.5499999999993</v>
      </c>
      <c r="G289" s="144">
        <v>10749.86</v>
      </c>
      <c r="H289" s="144">
        <v>0</v>
      </c>
      <c r="I289" s="144">
        <v>0</v>
      </c>
      <c r="J289" s="97"/>
      <c r="K289" s="48"/>
      <c r="R289" s="47" t="str">
        <f t="shared" si="12"/>
        <v>320590</v>
      </c>
      <c r="S289" s="135" t="s">
        <v>486</v>
      </c>
      <c r="T289" s="135" t="s">
        <v>487</v>
      </c>
      <c r="U289" s="135" t="s">
        <v>498</v>
      </c>
      <c r="V289" s="135" t="s">
        <v>499</v>
      </c>
      <c r="W289" s="136">
        <v>2019</v>
      </c>
      <c r="X289" s="136">
        <v>379</v>
      </c>
      <c r="Y289" s="135" t="s">
        <v>878</v>
      </c>
      <c r="Z289" s="136">
        <v>11014.54</v>
      </c>
      <c r="AA289" s="47">
        <f t="shared" si="13"/>
        <v>11014.54</v>
      </c>
      <c r="AB289" s="47">
        <f t="shared" si="14"/>
        <v>1</v>
      </c>
      <c r="AD289" s="135" t="s">
        <v>765</v>
      </c>
      <c r="AE289" s="135" t="s">
        <v>766</v>
      </c>
      <c r="AF289" s="136">
        <v>2019</v>
      </c>
      <c r="AG289" s="135" t="s">
        <v>164</v>
      </c>
      <c r="AH289" s="135" t="s">
        <v>1007</v>
      </c>
      <c r="AI289" s="135" t="s">
        <v>1008</v>
      </c>
      <c r="AJ289" s="136">
        <v>20628.53</v>
      </c>
    </row>
    <row r="290" spans="1:36" ht="12.75" customHeight="1" x14ac:dyDescent="0.25">
      <c r="A290" s="142" t="s">
        <v>823</v>
      </c>
      <c r="B290" s="142" t="s">
        <v>824</v>
      </c>
      <c r="C290" s="143" t="s">
        <v>825</v>
      </c>
      <c r="D290" s="143" t="s">
        <v>826</v>
      </c>
      <c r="E290" s="143">
        <v>2019</v>
      </c>
      <c r="F290" s="144">
        <v>245175.13</v>
      </c>
      <c r="G290" s="144">
        <v>249618.5</v>
      </c>
      <c r="H290" s="144">
        <v>0</v>
      </c>
      <c r="I290" s="144">
        <v>0</v>
      </c>
      <c r="J290" s="97"/>
      <c r="K290" s="48"/>
      <c r="R290" s="47" t="str">
        <f t="shared" si="12"/>
        <v>320591</v>
      </c>
      <c r="S290" s="135" t="s">
        <v>486</v>
      </c>
      <c r="T290" s="135" t="s">
        <v>487</v>
      </c>
      <c r="U290" s="135" t="s">
        <v>500</v>
      </c>
      <c r="V290" s="135" t="s">
        <v>501</v>
      </c>
      <c r="W290" s="136">
        <v>2019</v>
      </c>
      <c r="X290" s="136">
        <v>38</v>
      </c>
      <c r="Y290" s="135" t="s">
        <v>878</v>
      </c>
      <c r="Z290" s="136">
        <v>17983.509999999998</v>
      </c>
      <c r="AA290" s="47">
        <f t="shared" si="13"/>
        <v>17983.509999999998</v>
      </c>
      <c r="AB290" s="47">
        <f t="shared" si="14"/>
        <v>1</v>
      </c>
      <c r="AD290" s="135" t="s">
        <v>767</v>
      </c>
      <c r="AE290" s="135" t="s">
        <v>768</v>
      </c>
      <c r="AF290" s="136">
        <v>2019</v>
      </c>
      <c r="AG290" s="135" t="s">
        <v>164</v>
      </c>
      <c r="AH290" s="135" t="s">
        <v>1007</v>
      </c>
      <c r="AI290" s="135" t="s">
        <v>1008</v>
      </c>
      <c r="AJ290" s="136">
        <v>9137.2999999999993</v>
      </c>
    </row>
    <row r="291" spans="1:36" ht="12.75" customHeight="1" x14ac:dyDescent="0.25">
      <c r="A291" s="142" t="s">
        <v>823</v>
      </c>
      <c r="B291" s="142" t="s">
        <v>824</v>
      </c>
      <c r="C291" s="143" t="s">
        <v>827</v>
      </c>
      <c r="D291" s="143" t="s">
        <v>828</v>
      </c>
      <c r="E291" s="143">
        <v>2019</v>
      </c>
      <c r="F291" s="144">
        <v>126037.75</v>
      </c>
      <c r="G291" s="144">
        <v>128863.93</v>
      </c>
      <c r="H291" s="144">
        <v>0</v>
      </c>
      <c r="I291" s="144">
        <v>0</v>
      </c>
      <c r="J291" s="97"/>
      <c r="K291" s="48"/>
      <c r="R291" s="47" t="str">
        <f t="shared" si="12"/>
        <v>320592</v>
      </c>
      <c r="S291" s="135" t="s">
        <v>486</v>
      </c>
      <c r="T291" s="135" t="s">
        <v>487</v>
      </c>
      <c r="U291" s="135" t="s">
        <v>502</v>
      </c>
      <c r="V291" s="135" t="s">
        <v>503</v>
      </c>
      <c r="W291" s="136">
        <v>2019</v>
      </c>
      <c r="X291" s="136">
        <v>110</v>
      </c>
      <c r="Y291" s="135" t="s">
        <v>878</v>
      </c>
      <c r="Z291" s="136">
        <v>16646.849999999999</v>
      </c>
      <c r="AA291" s="47">
        <f t="shared" si="13"/>
        <v>16646.849999999999</v>
      </c>
      <c r="AB291" s="47">
        <f t="shared" si="14"/>
        <v>1</v>
      </c>
      <c r="AD291" s="135" t="s">
        <v>769</v>
      </c>
      <c r="AE291" s="135" t="s">
        <v>770</v>
      </c>
      <c r="AF291" s="136">
        <v>2019</v>
      </c>
      <c r="AG291" s="135" t="s">
        <v>164</v>
      </c>
      <c r="AH291" s="135" t="s">
        <v>1007</v>
      </c>
      <c r="AI291" s="135" t="s">
        <v>1008</v>
      </c>
      <c r="AJ291" s="136">
        <v>2457.84</v>
      </c>
    </row>
    <row r="292" spans="1:36" ht="12.75" customHeight="1" x14ac:dyDescent="0.25">
      <c r="A292" s="142" t="s">
        <v>823</v>
      </c>
      <c r="B292" s="142" t="s">
        <v>824</v>
      </c>
      <c r="C292" s="143" t="s">
        <v>831</v>
      </c>
      <c r="D292" s="143" t="s">
        <v>832</v>
      </c>
      <c r="E292" s="143">
        <v>2019</v>
      </c>
      <c r="F292" s="144">
        <v>2286.06</v>
      </c>
      <c r="G292" s="144">
        <v>2315.0700000000002</v>
      </c>
      <c r="H292" s="144">
        <v>0</v>
      </c>
      <c r="I292" s="144">
        <v>0</v>
      </c>
      <c r="J292" s="97"/>
      <c r="K292" s="48"/>
      <c r="R292" s="47" t="str">
        <f t="shared" si="12"/>
        <v>320593</v>
      </c>
      <c r="S292" s="135" t="s">
        <v>486</v>
      </c>
      <c r="T292" s="135" t="s">
        <v>487</v>
      </c>
      <c r="U292" s="135" t="s">
        <v>504</v>
      </c>
      <c r="V292" s="135" t="s">
        <v>505</v>
      </c>
      <c r="W292" s="136">
        <v>2019</v>
      </c>
      <c r="X292" s="136">
        <v>599</v>
      </c>
      <c r="Y292" s="135" t="s">
        <v>878</v>
      </c>
      <c r="Z292" s="136">
        <v>11022.95</v>
      </c>
      <c r="AA292" s="47">
        <f t="shared" si="13"/>
        <v>11022.95</v>
      </c>
      <c r="AB292" s="47">
        <f t="shared" si="14"/>
        <v>1</v>
      </c>
      <c r="AD292" s="135" t="s">
        <v>771</v>
      </c>
      <c r="AE292" s="135" t="s">
        <v>772</v>
      </c>
      <c r="AF292" s="136">
        <v>2019</v>
      </c>
      <c r="AG292" s="135" t="s">
        <v>164</v>
      </c>
      <c r="AH292" s="135" t="s">
        <v>1007</v>
      </c>
      <c r="AI292" s="135" t="s">
        <v>1008</v>
      </c>
      <c r="AJ292" s="136">
        <v>428</v>
      </c>
    </row>
    <row r="293" spans="1:36" ht="12.75" customHeight="1" x14ac:dyDescent="0.25">
      <c r="A293" s="142" t="s">
        <v>823</v>
      </c>
      <c r="B293" s="142" t="s">
        <v>824</v>
      </c>
      <c r="C293" s="143" t="s">
        <v>833</v>
      </c>
      <c r="D293" s="143" t="s">
        <v>834</v>
      </c>
      <c r="E293" s="143">
        <v>2019</v>
      </c>
      <c r="F293" s="144">
        <v>14209.75</v>
      </c>
      <c r="G293" s="144">
        <v>14646.68</v>
      </c>
      <c r="H293" s="144">
        <v>0</v>
      </c>
      <c r="I293" s="144">
        <v>0</v>
      </c>
      <c r="J293" s="97"/>
      <c r="K293" s="48"/>
      <c r="R293" s="47" t="str">
        <f t="shared" si="12"/>
        <v>320594</v>
      </c>
      <c r="S293" s="135" t="s">
        <v>486</v>
      </c>
      <c r="T293" s="135" t="s">
        <v>487</v>
      </c>
      <c r="U293" s="135" t="s">
        <v>506</v>
      </c>
      <c r="V293" s="135" t="s">
        <v>507</v>
      </c>
      <c r="W293" s="136">
        <v>2019</v>
      </c>
      <c r="X293" s="136">
        <v>9</v>
      </c>
      <c r="Y293" s="135" t="s">
        <v>878</v>
      </c>
      <c r="Z293" s="136">
        <v>10334.15</v>
      </c>
      <c r="AA293" s="47">
        <f t="shared" si="13"/>
        <v>10334.15</v>
      </c>
      <c r="AB293" s="47">
        <f t="shared" si="14"/>
        <v>1</v>
      </c>
      <c r="AD293" s="135" t="s">
        <v>773</v>
      </c>
      <c r="AE293" s="135" t="s">
        <v>774</v>
      </c>
      <c r="AF293" s="136">
        <v>2019</v>
      </c>
      <c r="AG293" s="135" t="s">
        <v>164</v>
      </c>
      <c r="AH293" s="135" t="s">
        <v>1007</v>
      </c>
      <c r="AI293" s="135" t="s">
        <v>1008</v>
      </c>
      <c r="AJ293" s="136">
        <v>10603.47</v>
      </c>
    </row>
    <row r="294" spans="1:36" ht="12.75" customHeight="1" x14ac:dyDescent="0.25">
      <c r="A294" s="142" t="s">
        <v>823</v>
      </c>
      <c r="B294" s="142" t="s">
        <v>824</v>
      </c>
      <c r="C294" s="143" t="s">
        <v>835</v>
      </c>
      <c r="D294" s="143" t="s">
        <v>836</v>
      </c>
      <c r="E294" s="143">
        <v>2019</v>
      </c>
      <c r="F294" s="144">
        <v>25294.47</v>
      </c>
      <c r="G294" s="144">
        <v>27954.42</v>
      </c>
      <c r="H294" s="144">
        <v>0</v>
      </c>
      <c r="I294" s="144">
        <v>0</v>
      </c>
      <c r="J294" s="97"/>
      <c r="K294" s="48"/>
      <c r="R294" s="47" t="str">
        <f t="shared" si="12"/>
        <v>320595</v>
      </c>
      <c r="S294" s="135" t="s">
        <v>486</v>
      </c>
      <c r="T294" s="135" t="s">
        <v>487</v>
      </c>
      <c r="U294" s="135" t="s">
        <v>508</v>
      </c>
      <c r="V294" s="135" t="s">
        <v>509</v>
      </c>
      <c r="W294" s="136">
        <v>2019</v>
      </c>
      <c r="X294" s="136">
        <v>208</v>
      </c>
      <c r="Y294" s="135" t="s">
        <v>878</v>
      </c>
      <c r="Z294" s="136">
        <v>35570.800000000003</v>
      </c>
      <c r="AA294" s="47">
        <f t="shared" si="13"/>
        <v>35570.800000000003</v>
      </c>
      <c r="AB294" s="47">
        <f t="shared" si="14"/>
        <v>1</v>
      </c>
      <c r="AD294" s="135" t="s">
        <v>779</v>
      </c>
      <c r="AE294" s="135" t="s">
        <v>780</v>
      </c>
      <c r="AF294" s="136">
        <v>2019</v>
      </c>
      <c r="AG294" s="135" t="s">
        <v>164</v>
      </c>
      <c r="AH294" s="135" t="s">
        <v>1007</v>
      </c>
      <c r="AI294" s="135" t="s">
        <v>1008</v>
      </c>
      <c r="AJ294" s="136">
        <v>73027</v>
      </c>
    </row>
    <row r="295" spans="1:36" ht="12.75" customHeight="1" x14ac:dyDescent="0.25">
      <c r="A295" s="142" t="s">
        <v>823</v>
      </c>
      <c r="B295" s="142" t="s">
        <v>824</v>
      </c>
      <c r="C295" s="143" t="s">
        <v>837</v>
      </c>
      <c r="D295" s="143" t="s">
        <v>838</v>
      </c>
      <c r="E295" s="143">
        <v>2019</v>
      </c>
      <c r="F295" s="144">
        <v>14035.17</v>
      </c>
      <c r="G295" s="144">
        <v>14470.12</v>
      </c>
      <c r="H295" s="144">
        <v>0</v>
      </c>
      <c r="I295" s="144">
        <v>0</v>
      </c>
      <c r="J295" s="97"/>
      <c r="K295" s="48"/>
      <c r="R295" s="47" t="str">
        <f t="shared" si="12"/>
        <v>320596</v>
      </c>
      <c r="S295" s="135" t="s">
        <v>486</v>
      </c>
      <c r="T295" s="135" t="s">
        <v>487</v>
      </c>
      <c r="U295" s="135" t="s">
        <v>510</v>
      </c>
      <c r="V295" s="135" t="s">
        <v>511</v>
      </c>
      <c r="W295" s="136">
        <v>2019</v>
      </c>
      <c r="X295" s="136">
        <v>30</v>
      </c>
      <c r="Y295" s="135" t="s">
        <v>878</v>
      </c>
      <c r="Z295" s="136">
        <v>7087.61</v>
      </c>
      <c r="AA295" s="47">
        <f t="shared" si="13"/>
        <v>7087.61</v>
      </c>
      <c r="AB295" s="47">
        <f t="shared" si="14"/>
        <v>1</v>
      </c>
      <c r="AD295" s="135" t="s">
        <v>781</v>
      </c>
      <c r="AE295" s="135" t="s">
        <v>782</v>
      </c>
      <c r="AF295" s="136">
        <v>2019</v>
      </c>
      <c r="AG295" s="135" t="s">
        <v>164</v>
      </c>
      <c r="AH295" s="135" t="s">
        <v>1007</v>
      </c>
      <c r="AI295" s="135" t="s">
        <v>1008</v>
      </c>
      <c r="AJ295" s="136">
        <v>24750</v>
      </c>
    </row>
    <row r="296" spans="1:36" ht="12.75" customHeight="1" x14ac:dyDescent="0.25">
      <c r="A296" s="142" t="s">
        <v>823</v>
      </c>
      <c r="B296" s="142" t="s">
        <v>824</v>
      </c>
      <c r="C296" s="143" t="s">
        <v>839</v>
      </c>
      <c r="D296" s="143" t="s">
        <v>840</v>
      </c>
      <c r="E296" s="143">
        <v>2019</v>
      </c>
      <c r="F296" s="144">
        <v>56610.9</v>
      </c>
      <c r="G296" s="144">
        <v>55981.89</v>
      </c>
      <c r="H296" s="144">
        <v>0</v>
      </c>
      <c r="I296" s="144">
        <v>0</v>
      </c>
      <c r="J296" s="97"/>
      <c r="K296" s="48"/>
      <c r="R296" s="47" t="str">
        <f t="shared" si="12"/>
        <v>320597</v>
      </c>
      <c r="S296" s="135" t="s">
        <v>486</v>
      </c>
      <c r="T296" s="135" t="s">
        <v>487</v>
      </c>
      <c r="U296" s="135" t="s">
        <v>512</v>
      </c>
      <c r="V296" s="135" t="s">
        <v>513</v>
      </c>
      <c r="W296" s="136">
        <v>2019</v>
      </c>
      <c r="X296" s="136">
        <v>181</v>
      </c>
      <c r="Y296" s="135" t="s">
        <v>878</v>
      </c>
      <c r="Z296" s="136">
        <v>15799.46</v>
      </c>
      <c r="AA296" s="47">
        <f t="shared" si="13"/>
        <v>15799.46</v>
      </c>
      <c r="AB296" s="47">
        <f t="shared" si="14"/>
        <v>1</v>
      </c>
      <c r="AD296" s="135" t="s">
        <v>783</v>
      </c>
      <c r="AE296" s="135" t="s">
        <v>784</v>
      </c>
      <c r="AF296" s="136">
        <v>2019</v>
      </c>
      <c r="AG296" s="135" t="s">
        <v>164</v>
      </c>
      <c r="AH296" s="135" t="s">
        <v>1007</v>
      </c>
      <c r="AI296" s="135" t="s">
        <v>1008</v>
      </c>
      <c r="AJ296" s="136">
        <v>12650</v>
      </c>
    </row>
    <row r="297" spans="1:36" ht="12.75" customHeight="1" x14ac:dyDescent="0.25">
      <c r="A297" s="142" t="s">
        <v>823</v>
      </c>
      <c r="B297" s="142" t="s">
        <v>824</v>
      </c>
      <c r="C297" s="143" t="s">
        <v>841</v>
      </c>
      <c r="D297" s="143" t="s">
        <v>842</v>
      </c>
      <c r="E297" s="143">
        <v>2019</v>
      </c>
      <c r="F297" s="144">
        <v>12637.61</v>
      </c>
      <c r="G297" s="144">
        <v>14621.41</v>
      </c>
      <c r="H297" s="144">
        <v>0</v>
      </c>
      <c r="I297" s="144">
        <v>0</v>
      </c>
      <c r="J297" s="97"/>
      <c r="K297" s="48"/>
      <c r="R297" s="47" t="str">
        <f t="shared" si="12"/>
        <v>320599</v>
      </c>
      <c r="S297" s="135" t="s">
        <v>486</v>
      </c>
      <c r="T297" s="135" t="s">
        <v>487</v>
      </c>
      <c r="U297" s="135" t="s">
        <v>514</v>
      </c>
      <c r="V297" s="135" t="s">
        <v>515</v>
      </c>
      <c r="W297" s="136">
        <v>2019</v>
      </c>
      <c r="X297" s="136">
        <v>1377</v>
      </c>
      <c r="Y297" s="135" t="s">
        <v>938</v>
      </c>
      <c r="Z297" s="136">
        <v>124388.81</v>
      </c>
      <c r="AA297" s="47">
        <f t="shared" si="13"/>
        <v>124388.81</v>
      </c>
      <c r="AB297" s="47">
        <f t="shared" si="14"/>
        <v>1</v>
      </c>
      <c r="AD297" s="135" t="s">
        <v>785</v>
      </c>
      <c r="AE297" s="135" t="s">
        <v>786</v>
      </c>
      <c r="AF297" s="136">
        <v>2019</v>
      </c>
      <c r="AG297" s="135" t="s">
        <v>164</v>
      </c>
      <c r="AH297" s="135" t="s">
        <v>1007</v>
      </c>
      <c r="AI297" s="135" t="s">
        <v>1008</v>
      </c>
      <c r="AJ297" s="136">
        <v>10745.73</v>
      </c>
    </row>
    <row r="298" spans="1:36" ht="12.75" customHeight="1" x14ac:dyDescent="0.25">
      <c r="A298" s="142" t="s">
        <v>823</v>
      </c>
      <c r="B298" s="142" t="s">
        <v>824</v>
      </c>
      <c r="C298" s="143" t="s">
        <v>843</v>
      </c>
      <c r="D298" s="143" t="s">
        <v>844</v>
      </c>
      <c r="E298" s="143">
        <v>2019</v>
      </c>
      <c r="F298" s="144">
        <v>6562.96</v>
      </c>
      <c r="G298" s="144">
        <v>6422</v>
      </c>
      <c r="H298" s="144">
        <v>0</v>
      </c>
      <c r="I298" s="144">
        <v>0</v>
      </c>
      <c r="J298" s="97"/>
      <c r="K298" s="48"/>
      <c r="R298" s="47" t="str">
        <f t="shared" si="12"/>
        <v>320743</v>
      </c>
      <c r="S298" s="135" t="s">
        <v>486</v>
      </c>
      <c r="T298" s="135" t="s">
        <v>487</v>
      </c>
      <c r="U298" s="135" t="s">
        <v>618</v>
      </c>
      <c r="V298" s="135" t="s">
        <v>619</v>
      </c>
      <c r="W298" s="136">
        <v>2019</v>
      </c>
      <c r="X298" s="136">
        <v>256</v>
      </c>
      <c r="Y298" s="135" t="s">
        <v>938</v>
      </c>
      <c r="Z298" s="136">
        <v>16297.81</v>
      </c>
      <c r="AA298" s="47">
        <f t="shared" si="13"/>
        <v>54304.800000000003</v>
      </c>
      <c r="AB298" s="47">
        <f t="shared" si="14"/>
        <v>0.30009999999999998</v>
      </c>
      <c r="AD298" s="135" t="s">
        <v>789</v>
      </c>
      <c r="AE298" s="135" t="s">
        <v>790</v>
      </c>
      <c r="AF298" s="136">
        <v>2019</v>
      </c>
      <c r="AG298" s="135" t="s">
        <v>164</v>
      </c>
      <c r="AH298" s="135" t="s">
        <v>1007</v>
      </c>
      <c r="AI298" s="135" t="s">
        <v>1008</v>
      </c>
      <c r="AJ298" s="136">
        <v>14972.65</v>
      </c>
    </row>
    <row r="299" spans="1:36" ht="12.75" customHeight="1" x14ac:dyDescent="0.25">
      <c r="A299" s="142" t="s">
        <v>823</v>
      </c>
      <c r="B299" s="142" t="s">
        <v>824</v>
      </c>
      <c r="C299" s="143" t="s">
        <v>845</v>
      </c>
      <c r="D299" s="143" t="s">
        <v>846</v>
      </c>
      <c r="E299" s="143">
        <v>2019</v>
      </c>
      <c r="F299" s="144">
        <v>12724.66</v>
      </c>
      <c r="G299" s="144">
        <v>12997.64</v>
      </c>
      <c r="H299" s="144">
        <v>0</v>
      </c>
      <c r="I299" s="144">
        <v>0</v>
      </c>
      <c r="J299" s="97"/>
      <c r="K299" s="48"/>
      <c r="R299" s="47" t="str">
        <f t="shared" si="12"/>
        <v>330605</v>
      </c>
      <c r="S299" s="135" t="s">
        <v>516</v>
      </c>
      <c r="T299" s="135" t="s">
        <v>517</v>
      </c>
      <c r="U299" s="135" t="s">
        <v>518</v>
      </c>
      <c r="V299" s="135" t="s">
        <v>519</v>
      </c>
      <c r="W299" s="136">
        <v>2019</v>
      </c>
      <c r="X299" s="136">
        <v>427</v>
      </c>
      <c r="Y299" s="135" t="s">
        <v>878</v>
      </c>
      <c r="Z299" s="136">
        <v>36990.5</v>
      </c>
      <c r="AA299" s="47">
        <f t="shared" si="13"/>
        <v>36990.5</v>
      </c>
      <c r="AB299" s="47">
        <f t="shared" si="14"/>
        <v>1</v>
      </c>
      <c r="AD299" s="135" t="s">
        <v>793</v>
      </c>
      <c r="AE299" s="135" t="s">
        <v>794</v>
      </c>
      <c r="AF299" s="136">
        <v>2019</v>
      </c>
      <c r="AG299" s="135" t="s">
        <v>164</v>
      </c>
      <c r="AH299" s="135" t="s">
        <v>1007</v>
      </c>
      <c r="AI299" s="135" t="s">
        <v>1008</v>
      </c>
      <c r="AJ299" s="136">
        <v>77676.39</v>
      </c>
    </row>
    <row r="300" spans="1:36" ht="12.75" customHeight="1" x14ac:dyDescent="0.25">
      <c r="A300" s="142" t="s">
        <v>823</v>
      </c>
      <c r="B300" s="142" t="s">
        <v>824</v>
      </c>
      <c r="C300" s="143" t="s">
        <v>847</v>
      </c>
      <c r="D300" s="143" t="s">
        <v>848</v>
      </c>
      <c r="E300" s="143">
        <v>2019</v>
      </c>
      <c r="F300" s="144">
        <v>5771.4</v>
      </c>
      <c r="G300" s="144">
        <v>5817.35</v>
      </c>
      <c r="H300" s="144">
        <v>0</v>
      </c>
      <c r="I300" s="144">
        <v>0</v>
      </c>
      <c r="J300" s="97"/>
      <c r="K300" s="48"/>
      <c r="R300" s="47" t="str">
        <f t="shared" si="12"/>
        <v>330606</v>
      </c>
      <c r="S300" s="135" t="s">
        <v>516</v>
      </c>
      <c r="T300" s="135" t="s">
        <v>517</v>
      </c>
      <c r="U300" s="135" t="s">
        <v>520</v>
      </c>
      <c r="V300" s="135" t="s">
        <v>521</v>
      </c>
      <c r="W300" s="136">
        <v>2019</v>
      </c>
      <c r="X300" s="136">
        <v>177</v>
      </c>
      <c r="Y300" s="135" t="s">
        <v>938</v>
      </c>
      <c r="Z300" s="136">
        <v>37199</v>
      </c>
      <c r="AA300" s="47">
        <f t="shared" si="13"/>
        <v>37199</v>
      </c>
      <c r="AB300" s="47">
        <f t="shared" si="14"/>
        <v>1</v>
      </c>
      <c r="AD300" s="135" t="s">
        <v>795</v>
      </c>
      <c r="AE300" s="135" t="s">
        <v>796</v>
      </c>
      <c r="AF300" s="136">
        <v>2019</v>
      </c>
      <c r="AG300" s="135" t="s">
        <v>164</v>
      </c>
      <c r="AH300" s="135" t="s">
        <v>1007</v>
      </c>
      <c r="AI300" s="135" t="s">
        <v>1008</v>
      </c>
      <c r="AJ300" s="136">
        <v>2747.46</v>
      </c>
    </row>
    <row r="301" spans="1:36" ht="12.75" customHeight="1" x14ac:dyDescent="0.25">
      <c r="A301" s="142" t="s">
        <v>823</v>
      </c>
      <c r="B301" s="142" t="s">
        <v>824</v>
      </c>
      <c r="C301" s="143" t="s">
        <v>849</v>
      </c>
      <c r="D301" s="143" t="s">
        <v>850</v>
      </c>
      <c r="E301" s="143">
        <v>2019</v>
      </c>
      <c r="F301" s="144">
        <v>12233.55</v>
      </c>
      <c r="G301" s="144">
        <v>12781.79</v>
      </c>
      <c r="H301" s="144">
        <v>0</v>
      </c>
      <c r="I301" s="144">
        <v>0</v>
      </c>
      <c r="J301" s="97"/>
      <c r="K301" s="48"/>
      <c r="R301" s="47" t="str">
        <f t="shared" si="12"/>
        <v>330607</v>
      </c>
      <c r="S301" s="135" t="s">
        <v>516</v>
      </c>
      <c r="T301" s="135" t="s">
        <v>517</v>
      </c>
      <c r="U301" s="135" t="s">
        <v>522</v>
      </c>
      <c r="V301" s="135" t="s">
        <v>523</v>
      </c>
      <c r="W301" s="136">
        <v>2019</v>
      </c>
      <c r="X301" s="136">
        <v>48</v>
      </c>
      <c r="Y301" s="135" t="s">
        <v>878</v>
      </c>
      <c r="Z301" s="136">
        <v>15543.08</v>
      </c>
      <c r="AA301" s="47">
        <f t="shared" si="13"/>
        <v>17485.96</v>
      </c>
      <c r="AB301" s="47">
        <f t="shared" si="14"/>
        <v>0.88890000000000002</v>
      </c>
      <c r="AD301" s="135" t="s">
        <v>797</v>
      </c>
      <c r="AE301" s="135" t="s">
        <v>798</v>
      </c>
      <c r="AF301" s="136">
        <v>2019</v>
      </c>
      <c r="AG301" s="135" t="s">
        <v>164</v>
      </c>
      <c r="AH301" s="135" t="s">
        <v>1007</v>
      </c>
      <c r="AI301" s="135" t="s">
        <v>1008</v>
      </c>
      <c r="AJ301" s="136">
        <v>2747.46</v>
      </c>
    </row>
    <row r="302" spans="1:36" ht="12.75" customHeight="1" x14ac:dyDescent="0.25">
      <c r="A302" s="142" t="s">
        <v>823</v>
      </c>
      <c r="B302" s="142" t="s">
        <v>824</v>
      </c>
      <c r="C302" s="143" t="s">
        <v>851</v>
      </c>
      <c r="D302" s="143" t="s">
        <v>852</v>
      </c>
      <c r="E302" s="143">
        <v>2019</v>
      </c>
      <c r="F302" s="144">
        <v>63427.79</v>
      </c>
      <c r="G302" s="144">
        <v>65398.63</v>
      </c>
      <c r="H302" s="144">
        <v>0</v>
      </c>
      <c r="I302" s="144">
        <v>0</v>
      </c>
      <c r="J302" s="97"/>
      <c r="K302" s="48"/>
      <c r="R302" s="47" t="str">
        <f t="shared" si="12"/>
        <v>330608</v>
      </c>
      <c r="S302" s="135" t="s">
        <v>516</v>
      </c>
      <c r="T302" s="135" t="s">
        <v>517</v>
      </c>
      <c r="U302" s="135" t="s">
        <v>524</v>
      </c>
      <c r="V302" s="135" t="s">
        <v>525</v>
      </c>
      <c r="W302" s="136">
        <v>2019</v>
      </c>
      <c r="X302" s="136">
        <v>25</v>
      </c>
      <c r="Y302" s="135" t="s">
        <v>938</v>
      </c>
      <c r="Z302" s="136">
        <v>13654.97</v>
      </c>
      <c r="AA302" s="47">
        <f t="shared" si="13"/>
        <v>18570.759999999998</v>
      </c>
      <c r="AB302" s="47">
        <f t="shared" si="14"/>
        <v>0.73529999999999995</v>
      </c>
      <c r="AD302" s="135" t="s">
        <v>799</v>
      </c>
      <c r="AE302" s="135" t="s">
        <v>800</v>
      </c>
      <c r="AF302" s="136">
        <v>2019</v>
      </c>
      <c r="AG302" s="135" t="s">
        <v>164</v>
      </c>
      <c r="AH302" s="135" t="s">
        <v>1007</v>
      </c>
      <c r="AI302" s="135" t="s">
        <v>1008</v>
      </c>
      <c r="AJ302" s="136">
        <v>24461.22</v>
      </c>
    </row>
    <row r="303" spans="1:36" ht="12.75" customHeight="1" x14ac:dyDescent="0.25">
      <c r="A303" s="142" t="s">
        <v>823</v>
      </c>
      <c r="B303" s="142" t="s">
        <v>824</v>
      </c>
      <c r="C303" s="143" t="s">
        <v>853</v>
      </c>
      <c r="D303" s="143" t="s">
        <v>854</v>
      </c>
      <c r="E303" s="143">
        <v>2019</v>
      </c>
      <c r="F303" s="144">
        <v>29591.3</v>
      </c>
      <c r="G303" s="144">
        <v>29794.85</v>
      </c>
      <c r="H303" s="144">
        <v>0</v>
      </c>
      <c r="I303" s="144">
        <v>0</v>
      </c>
      <c r="J303" s="97"/>
      <c r="K303" s="48"/>
      <c r="R303" s="47" t="str">
        <f t="shared" si="12"/>
        <v>330978</v>
      </c>
      <c r="S303" s="135" t="s">
        <v>516</v>
      </c>
      <c r="T303" s="135" t="s">
        <v>517</v>
      </c>
      <c r="U303" s="135" t="s">
        <v>845</v>
      </c>
      <c r="V303" s="135" t="s">
        <v>846</v>
      </c>
      <c r="W303" s="136">
        <v>2019</v>
      </c>
      <c r="X303" s="136">
        <v>2</v>
      </c>
      <c r="Y303" s="135" t="s">
        <v>878</v>
      </c>
      <c r="Z303" s="136">
        <v>738</v>
      </c>
      <c r="AA303" s="47">
        <f t="shared" si="13"/>
        <v>37269.06</v>
      </c>
      <c r="AB303" s="47">
        <f t="shared" si="14"/>
        <v>1.9800000000000002E-2</v>
      </c>
      <c r="AD303" s="135" t="s">
        <v>801</v>
      </c>
      <c r="AE303" s="135" t="s">
        <v>802</v>
      </c>
      <c r="AF303" s="136">
        <v>2019</v>
      </c>
      <c r="AG303" s="135" t="s">
        <v>164</v>
      </c>
      <c r="AH303" s="135" t="s">
        <v>1007</v>
      </c>
      <c r="AI303" s="135" t="s">
        <v>1008</v>
      </c>
      <c r="AJ303" s="136">
        <v>23631.3</v>
      </c>
    </row>
    <row r="304" spans="1:36" ht="12.75" customHeight="1" x14ac:dyDescent="0.25">
      <c r="A304" s="142" t="s">
        <v>823</v>
      </c>
      <c r="B304" s="142" t="s">
        <v>824</v>
      </c>
      <c r="C304" s="143" t="s">
        <v>855</v>
      </c>
      <c r="D304" s="143" t="s">
        <v>856</v>
      </c>
      <c r="E304" s="143">
        <v>2019</v>
      </c>
      <c r="F304" s="144">
        <v>11384.61</v>
      </c>
      <c r="G304" s="144">
        <v>11085.35</v>
      </c>
      <c r="H304" s="144">
        <v>0</v>
      </c>
      <c r="I304" s="144">
        <v>0</v>
      </c>
      <c r="J304" s="97"/>
      <c r="K304" s="48"/>
      <c r="R304" s="47" t="str">
        <f t="shared" si="12"/>
        <v>330979</v>
      </c>
      <c r="S304" s="135" t="s">
        <v>516</v>
      </c>
      <c r="T304" s="135" t="s">
        <v>517</v>
      </c>
      <c r="U304" s="135" t="s">
        <v>847</v>
      </c>
      <c r="V304" s="135" t="s">
        <v>848</v>
      </c>
      <c r="W304" s="136">
        <v>2019</v>
      </c>
      <c r="X304" s="136">
        <v>0</v>
      </c>
      <c r="Y304" s="135" t="s">
        <v>938</v>
      </c>
      <c r="Z304" s="136">
        <v>0</v>
      </c>
      <c r="AA304" s="47">
        <f t="shared" si="13"/>
        <v>18301.810000000001</v>
      </c>
      <c r="AB304" s="47">
        <f t="shared" si="14"/>
        <v>0</v>
      </c>
      <c r="AD304" s="135" t="s">
        <v>803</v>
      </c>
      <c r="AE304" s="135" t="s">
        <v>804</v>
      </c>
      <c r="AF304" s="136">
        <v>2019</v>
      </c>
      <c r="AG304" s="135" t="s">
        <v>164</v>
      </c>
      <c r="AH304" s="135" t="s">
        <v>1007</v>
      </c>
      <c r="AI304" s="135" t="s">
        <v>1008</v>
      </c>
      <c r="AJ304" s="136">
        <v>25891.85</v>
      </c>
    </row>
    <row r="305" spans="1:36" ht="12.75" customHeight="1" x14ac:dyDescent="0.25">
      <c r="A305" s="142" t="s">
        <v>823</v>
      </c>
      <c r="B305" s="142" t="s">
        <v>824</v>
      </c>
      <c r="C305" s="143" t="s">
        <v>857</v>
      </c>
      <c r="D305" s="143" t="s">
        <v>858</v>
      </c>
      <c r="E305" s="143">
        <v>2019</v>
      </c>
      <c r="F305" s="144">
        <v>3003.47</v>
      </c>
      <c r="G305" s="144">
        <v>3027.89</v>
      </c>
      <c r="H305" s="144">
        <v>0</v>
      </c>
      <c r="I305" s="144">
        <v>0</v>
      </c>
      <c r="J305" s="97"/>
      <c r="K305" s="48"/>
      <c r="R305" s="47" t="str">
        <f t="shared" si="12"/>
        <v>339691</v>
      </c>
      <c r="S305" s="135" t="s">
        <v>516</v>
      </c>
      <c r="T305" s="135" t="s">
        <v>517</v>
      </c>
      <c r="U305" s="135" t="s">
        <v>977</v>
      </c>
      <c r="V305" s="135" t="s">
        <v>978</v>
      </c>
      <c r="W305" s="136">
        <v>2019</v>
      </c>
      <c r="X305" s="136">
        <v>0</v>
      </c>
      <c r="Y305" s="135" t="s">
        <v>938</v>
      </c>
      <c r="Z305" s="136">
        <v>0</v>
      </c>
      <c r="AA305" s="47">
        <f t="shared" si="13"/>
        <v>0</v>
      </c>
      <c r="AB305" s="94">
        <f>ROUND(IF(ISERROR(Z305/AA305),0,(Z305/AA305)),4)+0.0001</f>
        <v>1E-4</v>
      </c>
      <c r="AD305" s="135" t="s">
        <v>805</v>
      </c>
      <c r="AE305" s="135" t="s">
        <v>806</v>
      </c>
      <c r="AF305" s="136">
        <v>2019</v>
      </c>
      <c r="AG305" s="135" t="s">
        <v>164</v>
      </c>
      <c r="AH305" s="135" t="s">
        <v>1007</v>
      </c>
      <c r="AI305" s="135" t="s">
        <v>1008</v>
      </c>
      <c r="AJ305" s="136">
        <v>32192.77</v>
      </c>
    </row>
    <row r="306" spans="1:36" ht="12.75" customHeight="1" x14ac:dyDescent="0.25">
      <c r="A306" s="142" t="s">
        <v>823</v>
      </c>
      <c r="B306" s="142" t="s">
        <v>824</v>
      </c>
      <c r="C306" s="143" t="s">
        <v>859</v>
      </c>
      <c r="D306" s="143" t="s">
        <v>860</v>
      </c>
      <c r="E306" s="143">
        <v>2019</v>
      </c>
      <c r="F306" s="144">
        <v>8932.0400000000009</v>
      </c>
      <c r="G306" s="144">
        <v>9132.76</v>
      </c>
      <c r="H306" s="144">
        <v>0</v>
      </c>
      <c r="I306" s="144">
        <v>0</v>
      </c>
      <c r="J306" s="97"/>
      <c r="K306" s="48"/>
      <c r="R306" s="47" t="str">
        <f t="shared" si="12"/>
        <v>340612</v>
      </c>
      <c r="S306" s="135" t="s">
        <v>526</v>
      </c>
      <c r="T306" s="135" t="s">
        <v>527</v>
      </c>
      <c r="U306" s="135" t="s">
        <v>528</v>
      </c>
      <c r="V306" s="135" t="s">
        <v>529</v>
      </c>
      <c r="W306" s="136">
        <v>2019</v>
      </c>
      <c r="X306" s="136">
        <v>1034</v>
      </c>
      <c r="Y306" s="135" t="s">
        <v>878</v>
      </c>
      <c r="Z306" s="136">
        <v>64127.61</v>
      </c>
      <c r="AA306" s="47">
        <f t="shared" si="13"/>
        <v>64127.61</v>
      </c>
      <c r="AB306" s="98">
        <f>ROUND(IF(ISERROR(Z306/AA306),0,(Z306/AA306)),4)</f>
        <v>1</v>
      </c>
      <c r="AD306" s="135" t="s">
        <v>807</v>
      </c>
      <c r="AE306" s="135" t="s">
        <v>808</v>
      </c>
      <c r="AF306" s="136">
        <v>2019</v>
      </c>
      <c r="AG306" s="135" t="s">
        <v>164</v>
      </c>
      <c r="AH306" s="135" t="s">
        <v>1007</v>
      </c>
      <c r="AI306" s="135" t="s">
        <v>1008</v>
      </c>
      <c r="AJ306" s="136">
        <v>49500</v>
      </c>
    </row>
    <row r="307" spans="1:36" ht="12.75" customHeight="1" x14ac:dyDescent="0.25">
      <c r="A307" s="142" t="s">
        <v>823</v>
      </c>
      <c r="B307" s="142" t="s">
        <v>824</v>
      </c>
      <c r="C307" s="143" t="s">
        <v>861</v>
      </c>
      <c r="D307" s="143" t="s">
        <v>862</v>
      </c>
      <c r="E307" s="143">
        <v>2019</v>
      </c>
      <c r="F307" s="144">
        <v>0</v>
      </c>
      <c r="G307" s="144">
        <v>0</v>
      </c>
      <c r="H307" s="144">
        <v>0</v>
      </c>
      <c r="I307" s="144">
        <v>0</v>
      </c>
      <c r="J307" s="97"/>
      <c r="K307" s="48"/>
      <c r="R307" s="47" t="str">
        <f t="shared" si="12"/>
        <v>340613</v>
      </c>
      <c r="S307" s="135" t="s">
        <v>526</v>
      </c>
      <c r="T307" s="135" t="s">
        <v>527</v>
      </c>
      <c r="U307" s="135" t="s">
        <v>530</v>
      </c>
      <c r="V307" s="135" t="s">
        <v>531</v>
      </c>
      <c r="W307" s="136">
        <v>2019</v>
      </c>
      <c r="X307" s="136">
        <v>481</v>
      </c>
      <c r="Y307" s="135" t="s">
        <v>938</v>
      </c>
      <c r="Z307" s="136">
        <v>18125.669999999998</v>
      </c>
      <c r="AA307" s="47">
        <f t="shared" si="13"/>
        <v>18125.669999999998</v>
      </c>
      <c r="AB307" s="47">
        <f t="shared" si="14"/>
        <v>1</v>
      </c>
      <c r="AD307" s="135" t="s">
        <v>811</v>
      </c>
      <c r="AE307" s="135" t="s">
        <v>812</v>
      </c>
      <c r="AF307" s="136">
        <v>2019</v>
      </c>
      <c r="AG307" s="135" t="s">
        <v>164</v>
      </c>
      <c r="AH307" s="135" t="s">
        <v>1007</v>
      </c>
      <c r="AI307" s="135" t="s">
        <v>1008</v>
      </c>
      <c r="AJ307" s="136">
        <v>29245.89</v>
      </c>
    </row>
    <row r="308" spans="1:36" ht="12.75" customHeight="1" x14ac:dyDescent="0.25">
      <c r="A308" s="142" t="s">
        <v>823</v>
      </c>
      <c r="B308" s="142" t="s">
        <v>824</v>
      </c>
      <c r="C308" s="143" t="s">
        <v>1133</v>
      </c>
      <c r="D308" s="143" t="s">
        <v>1134</v>
      </c>
      <c r="E308" s="143">
        <v>2019</v>
      </c>
      <c r="F308" s="144">
        <v>48929.83</v>
      </c>
      <c r="G308" s="144">
        <v>49367.08</v>
      </c>
      <c r="H308" s="144">
        <v>0</v>
      </c>
      <c r="I308" s="144">
        <v>0</v>
      </c>
      <c r="J308" s="97"/>
      <c r="K308" s="48"/>
      <c r="R308" s="47" t="str">
        <f t="shared" si="12"/>
        <v>340614</v>
      </c>
      <c r="S308" s="135" t="s">
        <v>526</v>
      </c>
      <c r="T308" s="135" t="s">
        <v>527</v>
      </c>
      <c r="U308" s="135" t="s">
        <v>532</v>
      </c>
      <c r="V308" s="135" t="s">
        <v>533</v>
      </c>
      <c r="W308" s="136">
        <v>2019</v>
      </c>
      <c r="X308" s="136">
        <v>115</v>
      </c>
      <c r="Y308" s="135" t="s">
        <v>878</v>
      </c>
      <c r="Z308" s="136">
        <v>7139.26</v>
      </c>
      <c r="AA308" s="47">
        <f t="shared" si="13"/>
        <v>7139.26</v>
      </c>
      <c r="AB308" s="47">
        <f t="shared" si="14"/>
        <v>1</v>
      </c>
      <c r="AD308" s="135" t="s">
        <v>813</v>
      </c>
      <c r="AE308" s="135" t="s">
        <v>814</v>
      </c>
      <c r="AF308" s="136">
        <v>2019</v>
      </c>
      <c r="AG308" s="135" t="s">
        <v>164</v>
      </c>
      <c r="AH308" s="135" t="s">
        <v>1007</v>
      </c>
      <c r="AI308" s="135" t="s">
        <v>1008</v>
      </c>
      <c r="AJ308" s="136">
        <v>29246.44</v>
      </c>
    </row>
    <row r="309" spans="1:36" ht="12.75" customHeight="1" x14ac:dyDescent="0.25">
      <c r="A309" s="142" t="s">
        <v>35</v>
      </c>
      <c r="B309" s="142" t="s">
        <v>36</v>
      </c>
      <c r="C309" s="143" t="s">
        <v>43</v>
      </c>
      <c r="D309" s="143" t="s">
        <v>44</v>
      </c>
      <c r="E309" s="143">
        <v>2019</v>
      </c>
      <c r="F309" s="144">
        <v>8808.31</v>
      </c>
      <c r="G309" s="144">
        <v>8390.85</v>
      </c>
      <c r="H309" s="144">
        <v>0</v>
      </c>
      <c r="I309" s="144">
        <v>-6267.8</v>
      </c>
      <c r="J309" s="97"/>
      <c r="K309" s="48"/>
      <c r="R309" s="47" t="str">
        <f t="shared" si="12"/>
        <v>340617</v>
      </c>
      <c r="S309" s="135" t="s">
        <v>526</v>
      </c>
      <c r="T309" s="135" t="s">
        <v>527</v>
      </c>
      <c r="U309" s="135" t="s">
        <v>914</v>
      </c>
      <c r="V309" s="135" t="s">
        <v>915</v>
      </c>
      <c r="W309" s="136">
        <v>2019</v>
      </c>
      <c r="X309" s="136">
        <v>6</v>
      </c>
      <c r="Y309" s="135" t="s">
        <v>878</v>
      </c>
      <c r="Z309" s="136">
        <v>0</v>
      </c>
      <c r="AA309" s="47">
        <f t="shared" si="13"/>
        <v>0</v>
      </c>
      <c r="AB309" s="47">
        <f t="shared" si="14"/>
        <v>0</v>
      </c>
      <c r="AD309" s="135" t="s">
        <v>815</v>
      </c>
      <c r="AE309" s="135" t="s">
        <v>816</v>
      </c>
      <c r="AF309" s="136">
        <v>2019</v>
      </c>
      <c r="AG309" s="135" t="s">
        <v>164</v>
      </c>
      <c r="AH309" s="135" t="s">
        <v>1007</v>
      </c>
      <c r="AI309" s="135" t="s">
        <v>1008</v>
      </c>
      <c r="AJ309" s="136">
        <v>6890.72</v>
      </c>
    </row>
    <row r="310" spans="1:36" ht="12.75" customHeight="1" x14ac:dyDescent="0.25">
      <c r="A310" s="142" t="s">
        <v>35</v>
      </c>
      <c r="B310" s="142" t="s">
        <v>36</v>
      </c>
      <c r="C310" s="143" t="s">
        <v>45</v>
      </c>
      <c r="D310" s="143" t="s">
        <v>46</v>
      </c>
      <c r="E310" s="143">
        <v>2019</v>
      </c>
      <c r="F310" s="144">
        <v>3296.7</v>
      </c>
      <c r="G310" s="144">
        <v>4029.3</v>
      </c>
      <c r="H310" s="144">
        <v>0</v>
      </c>
      <c r="I310" s="144">
        <v>0</v>
      </c>
      <c r="J310" s="97"/>
      <c r="K310" s="48"/>
      <c r="R310" s="47" t="str">
        <f t="shared" si="12"/>
        <v>340620</v>
      </c>
      <c r="S310" s="135" t="s">
        <v>526</v>
      </c>
      <c r="T310" s="135" t="s">
        <v>527</v>
      </c>
      <c r="U310" s="135" t="s">
        <v>534</v>
      </c>
      <c r="V310" s="135" t="s">
        <v>535</v>
      </c>
      <c r="W310" s="136">
        <v>2019</v>
      </c>
      <c r="X310" s="136">
        <v>40</v>
      </c>
      <c r="Y310" s="135" t="s">
        <v>878</v>
      </c>
      <c r="Z310" s="136">
        <v>125</v>
      </c>
      <c r="AA310" s="47">
        <f t="shared" si="13"/>
        <v>125</v>
      </c>
      <c r="AB310" s="47">
        <f t="shared" si="14"/>
        <v>1</v>
      </c>
      <c r="AD310" s="135" t="s">
        <v>817</v>
      </c>
      <c r="AE310" s="135" t="s">
        <v>818</v>
      </c>
      <c r="AF310" s="136">
        <v>2019</v>
      </c>
      <c r="AG310" s="135" t="s">
        <v>164</v>
      </c>
      <c r="AH310" s="135" t="s">
        <v>1007</v>
      </c>
      <c r="AI310" s="135" t="s">
        <v>1008</v>
      </c>
      <c r="AJ310" s="136">
        <v>5906.61</v>
      </c>
    </row>
    <row r="311" spans="1:36" ht="12.75" customHeight="1" x14ac:dyDescent="0.25">
      <c r="A311" s="142" t="s">
        <v>35</v>
      </c>
      <c r="B311" s="142" t="s">
        <v>36</v>
      </c>
      <c r="C311" s="143" t="s">
        <v>47</v>
      </c>
      <c r="D311" s="143" t="s">
        <v>48</v>
      </c>
      <c r="E311" s="143">
        <v>2019</v>
      </c>
      <c r="F311" s="144">
        <v>46923.519999999997</v>
      </c>
      <c r="G311" s="144">
        <v>48057.61</v>
      </c>
      <c r="H311" s="144">
        <v>0</v>
      </c>
      <c r="I311" s="144">
        <v>-16367.89</v>
      </c>
      <c r="J311" s="97"/>
      <c r="K311" s="48"/>
      <c r="R311" s="47" t="str">
        <f t="shared" si="12"/>
        <v>341191</v>
      </c>
      <c r="S311" s="135" t="s">
        <v>526</v>
      </c>
      <c r="T311" s="135" t="s">
        <v>527</v>
      </c>
      <c r="U311" s="135" t="s">
        <v>536</v>
      </c>
      <c r="V311" s="135" t="s">
        <v>537</v>
      </c>
      <c r="W311" s="136">
        <v>2019</v>
      </c>
      <c r="X311" s="136">
        <v>81</v>
      </c>
      <c r="Y311" s="135" t="s">
        <v>938</v>
      </c>
      <c r="Z311" s="136">
        <v>6362.63</v>
      </c>
      <c r="AA311" s="47">
        <f t="shared" si="13"/>
        <v>6362.63</v>
      </c>
      <c r="AB311" s="47">
        <f t="shared" si="14"/>
        <v>1</v>
      </c>
      <c r="AD311" s="135" t="s">
        <v>821</v>
      </c>
      <c r="AE311" s="135" t="s">
        <v>822</v>
      </c>
      <c r="AF311" s="136">
        <v>2019</v>
      </c>
      <c r="AG311" s="135" t="s">
        <v>164</v>
      </c>
      <c r="AH311" s="135" t="s">
        <v>1007</v>
      </c>
      <c r="AI311" s="135" t="s">
        <v>1008</v>
      </c>
      <c r="AJ311" s="136">
        <v>22228.94</v>
      </c>
    </row>
    <row r="312" spans="1:36" ht="12.75" customHeight="1" x14ac:dyDescent="0.25">
      <c r="A312" s="142" t="s">
        <v>35</v>
      </c>
      <c r="B312" s="142" t="s">
        <v>36</v>
      </c>
      <c r="C312" s="143" t="s">
        <v>49</v>
      </c>
      <c r="D312" s="143" t="s">
        <v>50</v>
      </c>
      <c r="E312" s="143">
        <v>2019</v>
      </c>
      <c r="F312" s="144">
        <v>9618.33</v>
      </c>
      <c r="G312" s="144">
        <v>9180.17</v>
      </c>
      <c r="H312" s="144">
        <v>0</v>
      </c>
      <c r="I312" s="144">
        <v>-9068.4500000000007</v>
      </c>
      <c r="J312" s="97"/>
      <c r="K312" s="48"/>
      <c r="R312" s="47" t="str">
        <f t="shared" si="12"/>
        <v>341215</v>
      </c>
      <c r="S312" s="135" t="s">
        <v>526</v>
      </c>
      <c r="T312" s="135" t="s">
        <v>527</v>
      </c>
      <c r="U312" s="135" t="s">
        <v>538</v>
      </c>
      <c r="V312" s="135" t="s">
        <v>539</v>
      </c>
      <c r="W312" s="136">
        <v>2019</v>
      </c>
      <c r="X312" s="136">
        <v>73</v>
      </c>
      <c r="Y312" s="135" t="s">
        <v>878</v>
      </c>
      <c r="Z312" s="136">
        <v>14270.85</v>
      </c>
      <c r="AA312" s="47">
        <f t="shared" si="13"/>
        <v>14270.85</v>
      </c>
      <c r="AB312" s="47">
        <f t="shared" si="14"/>
        <v>1</v>
      </c>
      <c r="AD312" s="135" t="s">
        <v>825</v>
      </c>
      <c r="AE312" s="135" t="s">
        <v>826</v>
      </c>
      <c r="AF312" s="136">
        <v>2019</v>
      </c>
      <c r="AG312" s="135" t="s">
        <v>164</v>
      </c>
      <c r="AH312" s="135" t="s">
        <v>1007</v>
      </c>
      <c r="AI312" s="135" t="s">
        <v>1008</v>
      </c>
      <c r="AJ312" s="136">
        <v>591822</v>
      </c>
    </row>
    <row r="313" spans="1:36" ht="12.75" customHeight="1" x14ac:dyDescent="0.25">
      <c r="A313" s="142" t="s">
        <v>35</v>
      </c>
      <c r="B313" s="142" t="s">
        <v>36</v>
      </c>
      <c r="C313" s="143" t="s">
        <v>51</v>
      </c>
      <c r="D313" s="143" t="s">
        <v>52</v>
      </c>
      <c r="E313" s="143">
        <v>2019</v>
      </c>
      <c r="F313" s="144">
        <v>0</v>
      </c>
      <c r="G313" s="144">
        <v>3288.22</v>
      </c>
      <c r="H313" s="144">
        <v>0</v>
      </c>
      <c r="I313" s="144">
        <v>0</v>
      </c>
      <c r="J313" s="97"/>
      <c r="K313" s="48"/>
      <c r="R313" s="47" t="str">
        <f t="shared" si="12"/>
        <v>341227</v>
      </c>
      <c r="S313" s="135" t="s">
        <v>526</v>
      </c>
      <c r="T313" s="135" t="s">
        <v>527</v>
      </c>
      <c r="U313" s="135" t="s">
        <v>540</v>
      </c>
      <c r="V313" s="135" t="s">
        <v>541</v>
      </c>
      <c r="W313" s="136">
        <v>2019</v>
      </c>
      <c r="X313" s="136">
        <v>142</v>
      </c>
      <c r="Y313" s="135" t="s">
        <v>878</v>
      </c>
      <c r="Z313" s="136">
        <v>38794.980000000003</v>
      </c>
      <c r="AA313" s="47">
        <f t="shared" si="13"/>
        <v>40161</v>
      </c>
      <c r="AB313" s="47">
        <f t="shared" si="14"/>
        <v>0.96599999999999997</v>
      </c>
      <c r="AD313" s="135" t="s">
        <v>827</v>
      </c>
      <c r="AE313" s="135" t="s">
        <v>828</v>
      </c>
      <c r="AF313" s="136">
        <v>2019</v>
      </c>
      <c r="AG313" s="135" t="s">
        <v>164</v>
      </c>
      <c r="AH313" s="135" t="s">
        <v>1007</v>
      </c>
      <c r="AI313" s="135" t="s">
        <v>1008</v>
      </c>
      <c r="AJ313" s="136">
        <v>271309.5</v>
      </c>
    </row>
    <row r="314" spans="1:36" ht="12.75" customHeight="1" x14ac:dyDescent="0.25">
      <c r="A314" s="142" t="s">
        <v>53</v>
      </c>
      <c r="B314" s="142" t="s">
        <v>54</v>
      </c>
      <c r="C314" s="143" t="s">
        <v>55</v>
      </c>
      <c r="D314" s="143" t="s">
        <v>56</v>
      </c>
      <c r="E314" s="143">
        <v>2019</v>
      </c>
      <c r="F314" s="144">
        <v>7388.66</v>
      </c>
      <c r="G314" s="144">
        <v>7562.33</v>
      </c>
      <c r="H314" s="144">
        <v>0</v>
      </c>
      <c r="I314" s="144">
        <v>0</v>
      </c>
      <c r="J314" s="97"/>
      <c r="K314" s="48"/>
      <c r="R314" s="47" t="str">
        <f t="shared" si="12"/>
        <v>341228</v>
      </c>
      <c r="S314" s="135" t="s">
        <v>526</v>
      </c>
      <c r="T314" s="135" t="s">
        <v>527</v>
      </c>
      <c r="U314" s="135" t="s">
        <v>542</v>
      </c>
      <c r="V314" s="135" t="s">
        <v>543</v>
      </c>
      <c r="W314" s="136">
        <v>2019</v>
      </c>
      <c r="X314" s="136">
        <v>67</v>
      </c>
      <c r="Y314" s="135" t="s">
        <v>938</v>
      </c>
      <c r="Z314" s="136">
        <v>21567</v>
      </c>
      <c r="AA314" s="47">
        <f t="shared" si="13"/>
        <v>21567</v>
      </c>
      <c r="AB314" s="47">
        <f t="shared" si="14"/>
        <v>1</v>
      </c>
      <c r="AD314" s="135" t="s">
        <v>831</v>
      </c>
      <c r="AE314" s="135" t="s">
        <v>832</v>
      </c>
      <c r="AF314" s="136">
        <v>2019</v>
      </c>
      <c r="AG314" s="135" t="s">
        <v>164</v>
      </c>
      <c r="AH314" s="135" t="s">
        <v>1007</v>
      </c>
      <c r="AI314" s="135" t="s">
        <v>1008</v>
      </c>
      <c r="AJ314" s="136">
        <v>6600</v>
      </c>
    </row>
    <row r="315" spans="1:36" ht="12.75" customHeight="1" x14ac:dyDescent="0.25">
      <c r="A315" s="142" t="s">
        <v>53</v>
      </c>
      <c r="B315" s="142" t="s">
        <v>54</v>
      </c>
      <c r="C315" s="143" t="s">
        <v>57</v>
      </c>
      <c r="D315" s="143" t="s">
        <v>58</v>
      </c>
      <c r="E315" s="143">
        <v>2019</v>
      </c>
      <c r="F315" s="144">
        <v>7930.94</v>
      </c>
      <c r="G315" s="144">
        <v>8190.35</v>
      </c>
      <c r="H315" s="144">
        <v>0</v>
      </c>
      <c r="I315" s="144">
        <v>0</v>
      </c>
      <c r="J315" s="97"/>
      <c r="K315" s="48"/>
      <c r="R315" s="47" t="str">
        <f t="shared" si="12"/>
        <v>350642</v>
      </c>
      <c r="S315" s="135" t="s">
        <v>544</v>
      </c>
      <c r="T315" s="135" t="s">
        <v>545</v>
      </c>
      <c r="U315" s="135" t="s">
        <v>546</v>
      </c>
      <c r="V315" s="135" t="s">
        <v>547</v>
      </c>
      <c r="W315" s="136">
        <v>2019</v>
      </c>
      <c r="X315" s="136">
        <v>87</v>
      </c>
      <c r="Y315" s="135" t="s">
        <v>938</v>
      </c>
      <c r="Z315" s="136">
        <v>53967.1</v>
      </c>
      <c r="AA315" s="47">
        <f t="shared" si="13"/>
        <v>53967.1</v>
      </c>
      <c r="AB315" s="47">
        <f t="shared" si="14"/>
        <v>1</v>
      </c>
      <c r="AD315" s="135" t="s">
        <v>833</v>
      </c>
      <c r="AE315" s="135" t="s">
        <v>834</v>
      </c>
      <c r="AF315" s="136">
        <v>2019</v>
      </c>
      <c r="AG315" s="135" t="s">
        <v>164</v>
      </c>
      <c r="AH315" s="135" t="s">
        <v>1007</v>
      </c>
      <c r="AI315" s="135" t="s">
        <v>1008</v>
      </c>
      <c r="AJ315" s="136">
        <v>32111.84</v>
      </c>
    </row>
    <row r="316" spans="1:36" ht="12.75" customHeight="1" x14ac:dyDescent="0.25">
      <c r="A316" s="142" t="s">
        <v>53</v>
      </c>
      <c r="B316" s="142" t="s">
        <v>54</v>
      </c>
      <c r="C316" s="143" t="s">
        <v>59</v>
      </c>
      <c r="D316" s="143" t="s">
        <v>60</v>
      </c>
      <c r="E316" s="143">
        <v>2019</v>
      </c>
      <c r="F316" s="144">
        <v>21048.69</v>
      </c>
      <c r="G316" s="144">
        <v>21470.97</v>
      </c>
      <c r="H316" s="144">
        <v>0</v>
      </c>
      <c r="I316" s="144">
        <v>0</v>
      </c>
      <c r="J316" s="97"/>
      <c r="K316" s="48"/>
      <c r="R316" s="47" t="str">
        <f t="shared" si="12"/>
        <v>360648</v>
      </c>
      <c r="S316" s="135" t="s">
        <v>548</v>
      </c>
      <c r="T316" s="135" t="s">
        <v>549</v>
      </c>
      <c r="U316" s="135" t="s">
        <v>550</v>
      </c>
      <c r="V316" s="135" t="s">
        <v>551</v>
      </c>
      <c r="W316" s="136">
        <v>2019</v>
      </c>
      <c r="X316" s="136">
        <v>89</v>
      </c>
      <c r="Y316" s="135" t="s">
        <v>938</v>
      </c>
      <c r="Z316" s="136">
        <v>25010.51</v>
      </c>
      <c r="AA316" s="47">
        <f t="shared" si="13"/>
        <v>25010.51</v>
      </c>
      <c r="AB316" s="47">
        <f t="shared" si="14"/>
        <v>1</v>
      </c>
      <c r="AD316" s="135" t="s">
        <v>835</v>
      </c>
      <c r="AE316" s="135" t="s">
        <v>836</v>
      </c>
      <c r="AF316" s="136">
        <v>2019</v>
      </c>
      <c r="AG316" s="135" t="s">
        <v>164</v>
      </c>
      <c r="AH316" s="135" t="s">
        <v>1007</v>
      </c>
      <c r="AI316" s="135" t="s">
        <v>1008</v>
      </c>
      <c r="AJ316" s="136">
        <v>64531.7</v>
      </c>
    </row>
    <row r="317" spans="1:36" ht="12.75" customHeight="1" x14ac:dyDescent="0.25">
      <c r="A317" s="142" t="s">
        <v>53</v>
      </c>
      <c r="B317" s="142" t="s">
        <v>54</v>
      </c>
      <c r="C317" s="143" t="s">
        <v>61</v>
      </c>
      <c r="D317" s="143" t="s">
        <v>62</v>
      </c>
      <c r="E317" s="143">
        <v>2019</v>
      </c>
      <c r="F317" s="144">
        <v>10859.83</v>
      </c>
      <c r="G317" s="144">
        <v>11310.92</v>
      </c>
      <c r="H317" s="144">
        <v>0</v>
      </c>
      <c r="I317" s="144">
        <v>0</v>
      </c>
      <c r="J317" s="97"/>
      <c r="K317" s="48"/>
      <c r="R317" s="47" t="str">
        <f t="shared" si="12"/>
        <v>360657</v>
      </c>
      <c r="S317" s="135" t="s">
        <v>548</v>
      </c>
      <c r="T317" s="135" t="s">
        <v>549</v>
      </c>
      <c r="U317" s="135" t="s">
        <v>552</v>
      </c>
      <c r="V317" s="135" t="s">
        <v>553</v>
      </c>
      <c r="W317" s="136">
        <v>2019</v>
      </c>
      <c r="X317" s="136">
        <v>20</v>
      </c>
      <c r="Y317" s="135" t="s">
        <v>938</v>
      </c>
      <c r="Z317" s="136">
        <v>9131.7199999999993</v>
      </c>
      <c r="AA317" s="47">
        <f t="shared" si="13"/>
        <v>9131.7199999999993</v>
      </c>
      <c r="AB317" s="47">
        <f t="shared" si="14"/>
        <v>1</v>
      </c>
      <c r="AD317" s="135" t="s">
        <v>837</v>
      </c>
      <c r="AE317" s="135" t="s">
        <v>838</v>
      </c>
      <c r="AF317" s="136">
        <v>2019</v>
      </c>
      <c r="AG317" s="135" t="s">
        <v>164</v>
      </c>
      <c r="AH317" s="135" t="s">
        <v>1007</v>
      </c>
      <c r="AI317" s="135" t="s">
        <v>1008</v>
      </c>
      <c r="AJ317" s="136">
        <v>31784.27</v>
      </c>
    </row>
    <row r="318" spans="1:36" ht="12.75" customHeight="1" x14ac:dyDescent="0.25">
      <c r="A318" s="142" t="s">
        <v>53</v>
      </c>
      <c r="B318" s="142" t="s">
        <v>54</v>
      </c>
      <c r="C318" s="143" t="s">
        <v>63</v>
      </c>
      <c r="D318" s="143" t="s">
        <v>64</v>
      </c>
      <c r="E318" s="143">
        <v>2019</v>
      </c>
      <c r="F318" s="144">
        <v>720.63</v>
      </c>
      <c r="G318" s="144">
        <v>729.75</v>
      </c>
      <c r="H318" s="144">
        <v>0</v>
      </c>
      <c r="I318" s="144">
        <v>-418.72</v>
      </c>
      <c r="J318" s="97"/>
      <c r="K318" s="48"/>
      <c r="R318" s="47" t="str">
        <f t="shared" si="12"/>
        <v>360659</v>
      </c>
      <c r="S318" s="135" t="s">
        <v>548</v>
      </c>
      <c r="T318" s="135" t="s">
        <v>549</v>
      </c>
      <c r="U318" s="135" t="s">
        <v>554</v>
      </c>
      <c r="V318" s="135" t="s">
        <v>555</v>
      </c>
      <c r="W318" s="136">
        <v>2019</v>
      </c>
      <c r="X318" s="136">
        <v>513</v>
      </c>
      <c r="Y318" s="135" t="s">
        <v>938</v>
      </c>
      <c r="Z318" s="136">
        <v>88478.5</v>
      </c>
      <c r="AA318" s="47">
        <f t="shared" si="13"/>
        <v>88478.5</v>
      </c>
      <c r="AB318" s="47">
        <f t="shared" si="14"/>
        <v>1</v>
      </c>
      <c r="AD318" s="135" t="s">
        <v>839</v>
      </c>
      <c r="AE318" s="135" t="s">
        <v>840</v>
      </c>
      <c r="AF318" s="136">
        <v>2019</v>
      </c>
      <c r="AG318" s="135" t="s">
        <v>164</v>
      </c>
      <c r="AH318" s="135" t="s">
        <v>1007</v>
      </c>
      <c r="AI318" s="135" t="s">
        <v>1008</v>
      </c>
      <c r="AJ318" s="136">
        <v>114223.5</v>
      </c>
    </row>
    <row r="319" spans="1:36" ht="12.75" customHeight="1" x14ac:dyDescent="0.25">
      <c r="A319" s="142" t="s">
        <v>53</v>
      </c>
      <c r="B319" s="142" t="s">
        <v>54</v>
      </c>
      <c r="C319" s="143" t="s">
        <v>65</v>
      </c>
      <c r="D319" s="143" t="s">
        <v>66</v>
      </c>
      <c r="E319" s="143">
        <v>2019</v>
      </c>
      <c r="F319" s="144">
        <v>5481.5</v>
      </c>
      <c r="G319" s="144">
        <v>5364.18</v>
      </c>
      <c r="H319" s="144">
        <v>0</v>
      </c>
      <c r="I319" s="144">
        <v>0</v>
      </c>
      <c r="J319" s="97"/>
      <c r="K319" s="48"/>
      <c r="R319" s="47" t="str">
        <f t="shared" si="12"/>
        <v>360663</v>
      </c>
      <c r="S319" s="135" t="s">
        <v>548</v>
      </c>
      <c r="T319" s="135" t="s">
        <v>549</v>
      </c>
      <c r="U319" s="135" t="s">
        <v>556</v>
      </c>
      <c r="V319" s="135" t="s">
        <v>557</v>
      </c>
      <c r="W319" s="136">
        <v>2019</v>
      </c>
      <c r="X319" s="136">
        <v>46</v>
      </c>
      <c r="Y319" s="135" t="s">
        <v>938</v>
      </c>
      <c r="Z319" s="136">
        <v>41312.33</v>
      </c>
      <c r="AA319" s="47">
        <f t="shared" si="13"/>
        <v>41312.33</v>
      </c>
      <c r="AB319" s="47">
        <f t="shared" si="14"/>
        <v>1</v>
      </c>
      <c r="AD319" s="135" t="s">
        <v>841</v>
      </c>
      <c r="AE319" s="135" t="s">
        <v>842</v>
      </c>
      <c r="AF319" s="136">
        <v>2019</v>
      </c>
      <c r="AG319" s="135" t="s">
        <v>164</v>
      </c>
      <c r="AH319" s="135" t="s">
        <v>1007</v>
      </c>
      <c r="AI319" s="135" t="s">
        <v>1008</v>
      </c>
      <c r="AJ319" s="136">
        <v>28050</v>
      </c>
    </row>
    <row r="320" spans="1:36" ht="12.75" customHeight="1" x14ac:dyDescent="0.25">
      <c r="A320" s="142" t="s">
        <v>53</v>
      </c>
      <c r="B320" s="142" t="s">
        <v>54</v>
      </c>
      <c r="C320" s="143" t="s">
        <v>67</v>
      </c>
      <c r="D320" s="143" t="s">
        <v>68</v>
      </c>
      <c r="E320" s="143">
        <v>2019</v>
      </c>
      <c r="F320" s="144">
        <v>12586.43</v>
      </c>
      <c r="G320" s="144">
        <v>11850.74</v>
      </c>
      <c r="H320" s="144">
        <v>0</v>
      </c>
      <c r="I320" s="144">
        <v>0</v>
      </c>
      <c r="J320" s="97"/>
      <c r="K320" s="48"/>
      <c r="R320" s="47" t="str">
        <f t="shared" si="12"/>
        <v>361203</v>
      </c>
      <c r="S320" s="135" t="s">
        <v>548</v>
      </c>
      <c r="T320" s="135" t="s">
        <v>549</v>
      </c>
      <c r="U320" s="135" t="s">
        <v>558</v>
      </c>
      <c r="V320" s="135" t="s">
        <v>559</v>
      </c>
      <c r="W320" s="136">
        <v>2019</v>
      </c>
      <c r="X320" s="136">
        <v>34</v>
      </c>
      <c r="Y320" s="135" t="s">
        <v>878</v>
      </c>
      <c r="Z320" s="136">
        <v>25873.21</v>
      </c>
      <c r="AA320" s="47">
        <f t="shared" si="13"/>
        <v>27395.16</v>
      </c>
      <c r="AB320" s="47">
        <f t="shared" si="14"/>
        <v>0.94440000000000002</v>
      </c>
      <c r="AD320" s="135" t="s">
        <v>843</v>
      </c>
      <c r="AE320" s="135" t="s">
        <v>844</v>
      </c>
      <c r="AF320" s="136">
        <v>2019</v>
      </c>
      <c r="AG320" s="135" t="s">
        <v>164</v>
      </c>
      <c r="AH320" s="135" t="s">
        <v>1007</v>
      </c>
      <c r="AI320" s="135" t="s">
        <v>1008</v>
      </c>
      <c r="AJ320" s="136">
        <v>21666.94</v>
      </c>
    </row>
    <row r="321" spans="1:36" ht="12.75" customHeight="1" x14ac:dyDescent="0.25">
      <c r="A321" s="142" t="s">
        <v>53</v>
      </c>
      <c r="B321" s="142" t="s">
        <v>54</v>
      </c>
      <c r="C321" s="143" t="s">
        <v>69</v>
      </c>
      <c r="D321" s="143" t="s">
        <v>70</v>
      </c>
      <c r="E321" s="143">
        <v>2019</v>
      </c>
      <c r="F321" s="144">
        <v>5172.24</v>
      </c>
      <c r="G321" s="144">
        <v>4872.6899999999996</v>
      </c>
      <c r="H321" s="144">
        <v>0</v>
      </c>
      <c r="I321" s="144">
        <v>0</v>
      </c>
      <c r="J321" s="97"/>
      <c r="K321" s="48"/>
      <c r="R321" s="47" t="str">
        <f t="shared" si="12"/>
        <v>370671</v>
      </c>
      <c r="S321" s="135" t="s">
        <v>560</v>
      </c>
      <c r="T321" s="135" t="s">
        <v>561</v>
      </c>
      <c r="U321" s="135" t="s">
        <v>562</v>
      </c>
      <c r="V321" s="135" t="s">
        <v>563</v>
      </c>
      <c r="W321" s="136">
        <v>2019</v>
      </c>
      <c r="X321" s="136">
        <v>20</v>
      </c>
      <c r="Y321" s="135" t="s">
        <v>878</v>
      </c>
      <c r="Z321" s="136">
        <v>0</v>
      </c>
      <c r="AA321" s="47">
        <f t="shared" si="13"/>
        <v>0</v>
      </c>
      <c r="AB321" s="47">
        <f t="shared" si="14"/>
        <v>0</v>
      </c>
      <c r="AD321" s="135" t="s">
        <v>845</v>
      </c>
      <c r="AE321" s="135" t="s">
        <v>846</v>
      </c>
      <c r="AF321" s="136">
        <v>2019</v>
      </c>
      <c r="AG321" s="135" t="s">
        <v>164</v>
      </c>
      <c r="AH321" s="135" t="s">
        <v>1007</v>
      </c>
      <c r="AI321" s="135" t="s">
        <v>1008</v>
      </c>
      <c r="AJ321" s="136">
        <v>37269.06</v>
      </c>
    </row>
    <row r="322" spans="1:36" ht="12.75" customHeight="1" x14ac:dyDescent="0.25">
      <c r="A322" s="142" t="s">
        <v>53</v>
      </c>
      <c r="B322" s="142" t="s">
        <v>54</v>
      </c>
      <c r="C322" s="143" t="s">
        <v>71</v>
      </c>
      <c r="D322" s="143" t="s">
        <v>72</v>
      </c>
      <c r="E322" s="143">
        <v>2019</v>
      </c>
      <c r="F322" s="144">
        <v>365.92</v>
      </c>
      <c r="G322" s="144">
        <v>368.02</v>
      </c>
      <c r="H322" s="144">
        <v>0</v>
      </c>
      <c r="I322" s="144">
        <v>0</v>
      </c>
      <c r="J322" s="97"/>
      <c r="K322" s="48"/>
      <c r="R322" s="47" t="str">
        <f t="shared" si="12"/>
        <v>370674</v>
      </c>
      <c r="S322" s="135" t="s">
        <v>560</v>
      </c>
      <c r="T322" s="135" t="s">
        <v>561</v>
      </c>
      <c r="U322" s="135" t="s">
        <v>564</v>
      </c>
      <c r="V322" s="135" t="s">
        <v>565</v>
      </c>
      <c r="W322" s="136">
        <v>2019</v>
      </c>
      <c r="X322" s="136">
        <v>374</v>
      </c>
      <c r="Y322" s="135" t="s">
        <v>878</v>
      </c>
      <c r="Z322" s="136">
        <v>44660.27</v>
      </c>
      <c r="AA322" s="47">
        <f t="shared" si="13"/>
        <v>44660.27</v>
      </c>
      <c r="AB322" s="47">
        <f t="shared" si="14"/>
        <v>1</v>
      </c>
      <c r="AD322" s="135" t="s">
        <v>847</v>
      </c>
      <c r="AE322" s="135" t="s">
        <v>848</v>
      </c>
      <c r="AF322" s="136">
        <v>2019</v>
      </c>
      <c r="AG322" s="135" t="s">
        <v>164</v>
      </c>
      <c r="AH322" s="135" t="s">
        <v>1007</v>
      </c>
      <c r="AI322" s="135" t="s">
        <v>1008</v>
      </c>
      <c r="AJ322" s="136">
        <v>18301.810000000001</v>
      </c>
    </row>
    <row r="323" spans="1:36" ht="12.75" customHeight="1" x14ac:dyDescent="0.25">
      <c r="A323" s="142" t="s">
        <v>53</v>
      </c>
      <c r="B323" s="142" t="s">
        <v>54</v>
      </c>
      <c r="C323" s="143" t="s">
        <v>73</v>
      </c>
      <c r="D323" s="143" t="s">
        <v>74</v>
      </c>
      <c r="E323" s="143">
        <v>2019</v>
      </c>
      <c r="F323" s="144">
        <v>9822.15</v>
      </c>
      <c r="G323" s="144">
        <v>9167.34</v>
      </c>
      <c r="H323" s="144">
        <v>0</v>
      </c>
      <c r="I323" s="144">
        <v>0</v>
      </c>
      <c r="J323" s="97"/>
      <c r="K323" s="48"/>
      <c r="R323" s="47" t="str">
        <f t="shared" si="12"/>
        <v>370675</v>
      </c>
      <c r="S323" s="135" t="s">
        <v>560</v>
      </c>
      <c r="T323" s="135" t="s">
        <v>561</v>
      </c>
      <c r="U323" s="135" t="s">
        <v>566</v>
      </c>
      <c r="V323" s="135" t="s">
        <v>567</v>
      </c>
      <c r="W323" s="136">
        <v>2019</v>
      </c>
      <c r="X323" s="136">
        <v>155</v>
      </c>
      <c r="Y323" s="135" t="s">
        <v>938</v>
      </c>
      <c r="Z323" s="136">
        <v>27984.43</v>
      </c>
      <c r="AA323" s="47">
        <f t="shared" si="13"/>
        <v>27984.43</v>
      </c>
      <c r="AB323" s="47">
        <f t="shared" si="14"/>
        <v>1</v>
      </c>
      <c r="AD323" s="135" t="s">
        <v>849</v>
      </c>
      <c r="AE323" s="135" t="s">
        <v>850</v>
      </c>
      <c r="AF323" s="136">
        <v>2019</v>
      </c>
      <c r="AG323" s="135" t="s">
        <v>164</v>
      </c>
      <c r="AH323" s="135" t="s">
        <v>1007</v>
      </c>
      <c r="AI323" s="135" t="s">
        <v>1008</v>
      </c>
      <c r="AJ323" s="136">
        <v>25472</v>
      </c>
    </row>
    <row r="324" spans="1:36" ht="12.75" customHeight="1" x14ac:dyDescent="0.25">
      <c r="A324" s="142" t="s">
        <v>53</v>
      </c>
      <c r="B324" s="142" t="s">
        <v>54</v>
      </c>
      <c r="C324" s="143" t="s">
        <v>930</v>
      </c>
      <c r="D324" s="143" t="s">
        <v>931</v>
      </c>
      <c r="E324" s="143">
        <v>2019</v>
      </c>
      <c r="F324" s="144">
        <v>0</v>
      </c>
      <c r="G324" s="144">
        <v>0</v>
      </c>
      <c r="H324" s="144">
        <v>0</v>
      </c>
      <c r="I324" s="144">
        <v>0</v>
      </c>
      <c r="J324" s="97"/>
      <c r="K324" s="48"/>
      <c r="R324" s="47" t="str">
        <f t="shared" ref="R324:R387" si="15">S324&amp;U324</f>
        <v>370679</v>
      </c>
      <c r="S324" s="135" t="s">
        <v>560</v>
      </c>
      <c r="T324" s="135" t="s">
        <v>561</v>
      </c>
      <c r="U324" s="135" t="s">
        <v>568</v>
      </c>
      <c r="V324" s="135" t="s">
        <v>569</v>
      </c>
      <c r="W324" s="136">
        <v>2019</v>
      </c>
      <c r="X324" s="136">
        <v>105</v>
      </c>
      <c r="Y324" s="135" t="s">
        <v>878</v>
      </c>
      <c r="Z324" s="136">
        <v>25209.25</v>
      </c>
      <c r="AA324" s="47">
        <f t="shared" ref="AA324:AA387" si="16">IF(ISERROR(VLOOKUP(U324,$AD$3:$AJ$382,7,FALSE)),0,(VLOOKUP(U324,$AD$3:$AJ$382,7,FALSE)))</f>
        <v>25209.25</v>
      </c>
      <c r="AB324" s="47">
        <f t="shared" ref="AB324:AB387" si="17">ROUND(IF(ISERROR(Z324/AA324),0,(Z324/AA324)),4)</f>
        <v>1</v>
      </c>
      <c r="AD324" s="135" t="s">
        <v>851</v>
      </c>
      <c r="AE324" s="135" t="s">
        <v>852</v>
      </c>
      <c r="AF324" s="136">
        <v>2019</v>
      </c>
      <c r="AG324" s="135" t="s">
        <v>164</v>
      </c>
      <c r="AH324" s="135" t="s">
        <v>1007</v>
      </c>
      <c r="AI324" s="135" t="s">
        <v>1008</v>
      </c>
      <c r="AJ324" s="136">
        <v>134944.03</v>
      </c>
    </row>
    <row r="325" spans="1:36" ht="12.75" customHeight="1" x14ac:dyDescent="0.25">
      <c r="A325" s="142" t="s">
        <v>75</v>
      </c>
      <c r="B325" s="142" t="s">
        <v>76</v>
      </c>
      <c r="C325" s="143" t="s">
        <v>77</v>
      </c>
      <c r="D325" s="143" t="s">
        <v>78</v>
      </c>
      <c r="E325" s="143">
        <v>2019</v>
      </c>
      <c r="F325" s="144">
        <v>30751.91</v>
      </c>
      <c r="G325" s="144">
        <v>32140.97</v>
      </c>
      <c r="H325" s="144">
        <v>0</v>
      </c>
      <c r="I325" s="144">
        <v>0</v>
      </c>
      <c r="J325" s="97"/>
      <c r="K325" s="48"/>
      <c r="R325" s="47" t="str">
        <f t="shared" si="15"/>
        <v>370680</v>
      </c>
      <c r="S325" s="135" t="s">
        <v>560</v>
      </c>
      <c r="T325" s="135" t="s">
        <v>561</v>
      </c>
      <c r="U325" s="135" t="s">
        <v>570</v>
      </c>
      <c r="V325" s="135" t="s">
        <v>571</v>
      </c>
      <c r="W325" s="136">
        <v>2019</v>
      </c>
      <c r="X325" s="136">
        <v>59</v>
      </c>
      <c r="Y325" s="135" t="s">
        <v>938</v>
      </c>
      <c r="Z325" s="136">
        <v>25209.25</v>
      </c>
      <c r="AA325" s="47">
        <f t="shared" si="16"/>
        <v>25209.25</v>
      </c>
      <c r="AB325" s="47">
        <f t="shared" si="17"/>
        <v>1</v>
      </c>
      <c r="AD325" s="135" t="s">
        <v>853</v>
      </c>
      <c r="AE325" s="135" t="s">
        <v>854</v>
      </c>
      <c r="AF325" s="136">
        <v>2019</v>
      </c>
      <c r="AG325" s="135" t="s">
        <v>164</v>
      </c>
      <c r="AH325" s="135" t="s">
        <v>1007</v>
      </c>
      <c r="AI325" s="135" t="s">
        <v>1008</v>
      </c>
      <c r="AJ325" s="136">
        <v>68871.03</v>
      </c>
    </row>
    <row r="326" spans="1:36" ht="12.75" customHeight="1" x14ac:dyDescent="0.25">
      <c r="A326" s="142" t="s">
        <v>79</v>
      </c>
      <c r="B326" s="142" t="s">
        <v>80</v>
      </c>
      <c r="C326" s="143" t="s">
        <v>81</v>
      </c>
      <c r="D326" s="143" t="s">
        <v>82</v>
      </c>
      <c r="E326" s="143">
        <v>2019</v>
      </c>
      <c r="F326" s="144">
        <v>12378.93</v>
      </c>
      <c r="G326" s="144">
        <v>12498.8</v>
      </c>
      <c r="H326" s="144">
        <v>0</v>
      </c>
      <c r="I326" s="144">
        <v>0</v>
      </c>
      <c r="J326" s="97"/>
      <c r="K326" s="48"/>
      <c r="R326" s="47" t="str">
        <f t="shared" si="15"/>
        <v>370684</v>
      </c>
      <c r="S326" s="135" t="s">
        <v>560</v>
      </c>
      <c r="T326" s="135" t="s">
        <v>561</v>
      </c>
      <c r="U326" s="135" t="s">
        <v>918</v>
      </c>
      <c r="V326" s="135" t="s">
        <v>919</v>
      </c>
      <c r="W326" s="136">
        <v>2019</v>
      </c>
      <c r="X326" s="136">
        <v>25</v>
      </c>
      <c r="Y326" s="135" t="s">
        <v>878</v>
      </c>
      <c r="Z326" s="136">
        <v>0</v>
      </c>
      <c r="AA326" s="47">
        <f t="shared" si="16"/>
        <v>0</v>
      </c>
      <c r="AB326" s="47">
        <f t="shared" si="17"/>
        <v>0</v>
      </c>
      <c r="AD326" s="135" t="s">
        <v>855</v>
      </c>
      <c r="AE326" s="135" t="s">
        <v>856</v>
      </c>
      <c r="AF326" s="136">
        <v>2019</v>
      </c>
      <c r="AG326" s="135" t="s">
        <v>164</v>
      </c>
      <c r="AH326" s="135" t="s">
        <v>1007</v>
      </c>
      <c r="AI326" s="135" t="s">
        <v>1008</v>
      </c>
      <c r="AJ326" s="136">
        <v>23675.09</v>
      </c>
    </row>
    <row r="327" spans="1:36" ht="12.75" customHeight="1" x14ac:dyDescent="0.25">
      <c r="A327" s="142" t="s">
        <v>79</v>
      </c>
      <c r="B327" s="142" t="s">
        <v>80</v>
      </c>
      <c r="C327" s="143" t="s">
        <v>83</v>
      </c>
      <c r="D327" s="143" t="s">
        <v>84</v>
      </c>
      <c r="E327" s="143">
        <v>2019</v>
      </c>
      <c r="F327" s="144">
        <v>13925.26</v>
      </c>
      <c r="G327" s="144">
        <v>14181.07</v>
      </c>
      <c r="H327" s="144">
        <v>0</v>
      </c>
      <c r="I327" s="144">
        <v>-2076.83</v>
      </c>
      <c r="J327" s="97"/>
      <c r="K327" s="48"/>
      <c r="R327" s="47" t="str">
        <f t="shared" si="15"/>
        <v>371226</v>
      </c>
      <c r="S327" s="135" t="s">
        <v>560</v>
      </c>
      <c r="T327" s="135" t="s">
        <v>561</v>
      </c>
      <c r="U327" s="135" t="s">
        <v>943</v>
      </c>
      <c r="V327" s="135" t="s">
        <v>944</v>
      </c>
      <c r="W327" s="136">
        <v>2019</v>
      </c>
      <c r="X327" s="136">
        <v>205</v>
      </c>
      <c r="Y327" s="135" t="s">
        <v>938</v>
      </c>
      <c r="Z327" s="136">
        <v>32107.68</v>
      </c>
      <c r="AA327" s="47">
        <f t="shared" si="16"/>
        <v>32107.68</v>
      </c>
      <c r="AB327" s="47">
        <f t="shared" si="17"/>
        <v>1</v>
      </c>
      <c r="AD327" s="135" t="s">
        <v>857</v>
      </c>
      <c r="AE327" s="135" t="s">
        <v>858</v>
      </c>
      <c r="AF327" s="136">
        <v>2019</v>
      </c>
      <c r="AG327" s="135" t="s">
        <v>164</v>
      </c>
      <c r="AH327" s="135" t="s">
        <v>1007</v>
      </c>
      <c r="AI327" s="135" t="s">
        <v>1008</v>
      </c>
      <c r="AJ327" s="136">
        <v>6672.76</v>
      </c>
    </row>
    <row r="328" spans="1:36" ht="12.75" customHeight="1" x14ac:dyDescent="0.25">
      <c r="A328" s="142" t="s">
        <v>79</v>
      </c>
      <c r="B328" s="142" t="s">
        <v>80</v>
      </c>
      <c r="C328" s="143" t="s">
        <v>85</v>
      </c>
      <c r="D328" s="143" t="s">
        <v>86</v>
      </c>
      <c r="E328" s="143">
        <v>2019</v>
      </c>
      <c r="F328" s="144">
        <v>13623.12</v>
      </c>
      <c r="G328" s="144">
        <v>14288.05</v>
      </c>
      <c r="H328" s="144">
        <v>0</v>
      </c>
      <c r="I328" s="144">
        <v>-1829.63</v>
      </c>
      <c r="J328" s="97"/>
      <c r="K328" s="48"/>
      <c r="R328" s="47" t="str">
        <f t="shared" si="15"/>
        <v>371235</v>
      </c>
      <c r="S328" s="135" t="s">
        <v>560</v>
      </c>
      <c r="T328" s="135" t="s">
        <v>561</v>
      </c>
      <c r="U328" s="135" t="s">
        <v>775</v>
      </c>
      <c r="V328" s="135" t="s">
        <v>776</v>
      </c>
      <c r="W328" s="136">
        <v>2019</v>
      </c>
      <c r="X328" s="136">
        <v>55</v>
      </c>
      <c r="Y328" s="135" t="s">
        <v>938</v>
      </c>
      <c r="Z328" s="136">
        <v>10464.08</v>
      </c>
      <c r="AA328" s="47">
        <f t="shared" si="16"/>
        <v>27016.36</v>
      </c>
      <c r="AB328" s="47">
        <f t="shared" si="17"/>
        <v>0.38729999999999998</v>
      </c>
      <c r="AD328" s="135" t="s">
        <v>859</v>
      </c>
      <c r="AE328" s="135" t="s">
        <v>860</v>
      </c>
      <c r="AF328" s="136">
        <v>2019</v>
      </c>
      <c r="AG328" s="135" t="s">
        <v>164</v>
      </c>
      <c r="AH328" s="135" t="s">
        <v>1007</v>
      </c>
      <c r="AI328" s="135" t="s">
        <v>1008</v>
      </c>
      <c r="AJ328" s="136">
        <v>29090.16</v>
      </c>
    </row>
    <row r="329" spans="1:36" ht="12.75" customHeight="1" x14ac:dyDescent="0.25">
      <c r="A329" s="142" t="s">
        <v>79</v>
      </c>
      <c r="B329" s="142" t="s">
        <v>80</v>
      </c>
      <c r="C329" s="143" t="s">
        <v>87</v>
      </c>
      <c r="D329" s="143" t="s">
        <v>88</v>
      </c>
      <c r="E329" s="143">
        <v>2019</v>
      </c>
      <c r="F329" s="144">
        <v>13517.89</v>
      </c>
      <c r="G329" s="144">
        <v>14322.52</v>
      </c>
      <c r="H329" s="144">
        <v>0</v>
      </c>
      <c r="I329" s="144">
        <v>0</v>
      </c>
      <c r="J329" s="97"/>
      <c r="K329" s="48"/>
      <c r="R329" s="47" t="str">
        <f t="shared" si="15"/>
        <v>380179</v>
      </c>
      <c r="S329" s="135" t="s">
        <v>572</v>
      </c>
      <c r="T329" s="135" t="s">
        <v>573</v>
      </c>
      <c r="U329" s="135" t="s">
        <v>154</v>
      </c>
      <c r="V329" s="135" t="s">
        <v>38</v>
      </c>
      <c r="W329" s="136">
        <v>2019</v>
      </c>
      <c r="X329" s="136">
        <v>4</v>
      </c>
      <c r="Y329" s="135" t="s">
        <v>878</v>
      </c>
      <c r="Z329" s="136">
        <v>607.04999999999995</v>
      </c>
      <c r="AA329" s="47">
        <f t="shared" si="16"/>
        <v>607.04999999999995</v>
      </c>
      <c r="AB329" s="47">
        <f t="shared" si="17"/>
        <v>1</v>
      </c>
      <c r="AD329" s="135" t="s">
        <v>260</v>
      </c>
      <c r="AE329" s="135" t="s">
        <v>261</v>
      </c>
      <c r="AF329" s="136">
        <v>2019</v>
      </c>
      <c r="AG329" s="135" t="s">
        <v>164</v>
      </c>
      <c r="AH329" s="135" t="s">
        <v>1007</v>
      </c>
      <c r="AI329" s="135" t="s">
        <v>1008</v>
      </c>
      <c r="AJ329" s="136">
        <v>41724.519999999997</v>
      </c>
    </row>
    <row r="330" spans="1:36" ht="12.75" customHeight="1" x14ac:dyDescent="0.25">
      <c r="A330" s="142" t="s">
        <v>79</v>
      </c>
      <c r="B330" s="142" t="s">
        <v>80</v>
      </c>
      <c r="C330" s="143" t="s">
        <v>89</v>
      </c>
      <c r="D330" s="143" t="s">
        <v>90</v>
      </c>
      <c r="E330" s="143">
        <v>2019</v>
      </c>
      <c r="F330" s="144">
        <v>9011.92</v>
      </c>
      <c r="G330" s="144">
        <v>9548.34</v>
      </c>
      <c r="H330" s="144">
        <v>0</v>
      </c>
      <c r="I330" s="144">
        <v>0</v>
      </c>
      <c r="J330" s="97"/>
      <c r="K330" s="48"/>
      <c r="R330" s="47" t="str">
        <f t="shared" si="15"/>
        <v>380692</v>
      </c>
      <c r="S330" s="135" t="s">
        <v>572</v>
      </c>
      <c r="T330" s="135" t="s">
        <v>573</v>
      </c>
      <c r="U330" s="135" t="s">
        <v>574</v>
      </c>
      <c r="V330" s="135" t="s">
        <v>575</v>
      </c>
      <c r="W330" s="136">
        <v>2019</v>
      </c>
      <c r="X330" s="136">
        <v>7</v>
      </c>
      <c r="Y330" s="135" t="s">
        <v>878</v>
      </c>
      <c r="Z330" s="136">
        <v>0</v>
      </c>
      <c r="AA330" s="47">
        <f t="shared" si="16"/>
        <v>0</v>
      </c>
      <c r="AB330" s="47">
        <f t="shared" si="17"/>
        <v>0</v>
      </c>
      <c r="AD330" s="135" t="s">
        <v>47</v>
      </c>
      <c r="AE330" s="135" t="s">
        <v>48</v>
      </c>
      <c r="AF330" s="136">
        <v>2019</v>
      </c>
      <c r="AG330" s="135" t="s">
        <v>164</v>
      </c>
      <c r="AH330" s="135" t="s">
        <v>1007</v>
      </c>
      <c r="AI330" s="135" t="s">
        <v>1008</v>
      </c>
      <c r="AJ330" s="136">
        <v>78613.240000000005</v>
      </c>
    </row>
    <row r="331" spans="1:36" ht="12.75" customHeight="1" x14ac:dyDescent="0.25">
      <c r="A331" s="142" t="s">
        <v>79</v>
      </c>
      <c r="B331" s="142" t="s">
        <v>80</v>
      </c>
      <c r="C331" s="143" t="s">
        <v>91</v>
      </c>
      <c r="D331" s="143" t="s">
        <v>92</v>
      </c>
      <c r="E331" s="143">
        <v>2019</v>
      </c>
      <c r="F331" s="144">
        <v>7882.38</v>
      </c>
      <c r="G331" s="144">
        <v>9051.6</v>
      </c>
      <c r="H331" s="144">
        <v>0</v>
      </c>
      <c r="I331" s="144">
        <v>0</v>
      </c>
      <c r="J331" s="97"/>
      <c r="K331" s="48"/>
      <c r="R331" s="47" t="str">
        <f t="shared" si="15"/>
        <v>380705</v>
      </c>
      <c r="S331" s="135" t="s">
        <v>572</v>
      </c>
      <c r="T331" s="135" t="s">
        <v>573</v>
      </c>
      <c r="U331" s="135" t="s">
        <v>576</v>
      </c>
      <c r="V331" s="135" t="s">
        <v>577</v>
      </c>
      <c r="W331" s="136">
        <v>2019</v>
      </c>
      <c r="X331" s="136">
        <v>154</v>
      </c>
      <c r="Y331" s="135" t="s">
        <v>878</v>
      </c>
      <c r="Z331" s="136">
        <v>7470.54</v>
      </c>
      <c r="AA331" s="47">
        <f t="shared" si="16"/>
        <v>7470.54</v>
      </c>
      <c r="AB331" s="47">
        <f t="shared" si="17"/>
        <v>1</v>
      </c>
      <c r="AD331" s="135" t="s">
        <v>49</v>
      </c>
      <c r="AE331" s="135" t="s">
        <v>50</v>
      </c>
      <c r="AF331" s="136">
        <v>2019</v>
      </c>
      <c r="AG331" s="135" t="s">
        <v>164</v>
      </c>
      <c r="AH331" s="135" t="s">
        <v>1007</v>
      </c>
      <c r="AI331" s="135" t="s">
        <v>1008</v>
      </c>
      <c r="AJ331" s="136">
        <v>9730.0499999999993</v>
      </c>
    </row>
    <row r="332" spans="1:36" ht="12.75" customHeight="1" x14ac:dyDescent="0.25">
      <c r="A332" s="142" t="s">
        <v>79</v>
      </c>
      <c r="B332" s="142" t="s">
        <v>80</v>
      </c>
      <c r="C332" s="143" t="s">
        <v>93</v>
      </c>
      <c r="D332" s="143" t="s">
        <v>94</v>
      </c>
      <c r="E332" s="143">
        <v>2019</v>
      </c>
      <c r="F332" s="144">
        <v>8624.9500000000007</v>
      </c>
      <c r="G332" s="144">
        <v>9857.09</v>
      </c>
      <c r="H332" s="144">
        <v>0</v>
      </c>
      <c r="I332" s="144">
        <v>0</v>
      </c>
      <c r="J332" s="97"/>
      <c r="K332" s="48"/>
      <c r="R332" s="47" t="str">
        <f t="shared" si="15"/>
        <v>380706</v>
      </c>
      <c r="S332" s="135" t="s">
        <v>572</v>
      </c>
      <c r="T332" s="135" t="s">
        <v>573</v>
      </c>
      <c r="U332" s="135" t="s">
        <v>578</v>
      </c>
      <c r="V332" s="135" t="s">
        <v>579</v>
      </c>
      <c r="W332" s="136">
        <v>2019</v>
      </c>
      <c r="X332" s="136">
        <v>88</v>
      </c>
      <c r="Y332" s="135" t="s">
        <v>938</v>
      </c>
      <c r="Z332" s="136">
        <v>126258.66</v>
      </c>
      <c r="AA332" s="47">
        <f t="shared" si="16"/>
        <v>126258.66</v>
      </c>
      <c r="AB332" s="47">
        <f t="shared" si="17"/>
        <v>1</v>
      </c>
      <c r="AD332" s="135" t="s">
        <v>536</v>
      </c>
      <c r="AE332" s="135" t="s">
        <v>537</v>
      </c>
      <c r="AF332" s="136">
        <v>2019</v>
      </c>
      <c r="AG332" s="135" t="s">
        <v>164</v>
      </c>
      <c r="AH332" s="135" t="s">
        <v>1007</v>
      </c>
      <c r="AI332" s="135" t="s">
        <v>1008</v>
      </c>
      <c r="AJ332" s="136">
        <v>6362.63</v>
      </c>
    </row>
    <row r="333" spans="1:36" ht="12.75" customHeight="1" x14ac:dyDescent="0.25">
      <c r="A333" s="142" t="s">
        <v>79</v>
      </c>
      <c r="B333" s="142" t="s">
        <v>80</v>
      </c>
      <c r="C333" s="143" t="s">
        <v>95</v>
      </c>
      <c r="D333" s="143" t="s">
        <v>96</v>
      </c>
      <c r="E333" s="143">
        <v>2019</v>
      </c>
      <c r="F333" s="144">
        <v>7806.86</v>
      </c>
      <c r="G333" s="144">
        <v>8288.76</v>
      </c>
      <c r="H333" s="144">
        <v>0</v>
      </c>
      <c r="I333" s="144">
        <v>0</v>
      </c>
      <c r="J333" s="97"/>
      <c r="K333" s="48"/>
      <c r="R333" s="47" t="str">
        <f t="shared" si="15"/>
        <v>380709</v>
      </c>
      <c r="S333" s="135" t="s">
        <v>572</v>
      </c>
      <c r="T333" s="135" t="s">
        <v>573</v>
      </c>
      <c r="U333" s="135" t="s">
        <v>920</v>
      </c>
      <c r="V333" s="135" t="s">
        <v>921</v>
      </c>
      <c r="W333" s="136">
        <v>2019</v>
      </c>
      <c r="X333" s="136">
        <v>0</v>
      </c>
      <c r="Y333" s="135" t="s">
        <v>878</v>
      </c>
      <c r="Z333" s="136">
        <v>0</v>
      </c>
      <c r="AA333" s="47">
        <f t="shared" si="16"/>
        <v>0</v>
      </c>
      <c r="AB333" s="47">
        <f t="shared" si="17"/>
        <v>0</v>
      </c>
      <c r="AD333" s="135" t="s">
        <v>182</v>
      </c>
      <c r="AE333" s="135" t="s">
        <v>183</v>
      </c>
      <c r="AF333" s="136">
        <v>2019</v>
      </c>
      <c r="AG333" s="135" t="s">
        <v>164</v>
      </c>
      <c r="AH333" s="135" t="s">
        <v>1007</v>
      </c>
      <c r="AI333" s="135" t="s">
        <v>1008</v>
      </c>
      <c r="AJ333" s="136">
        <v>455.16</v>
      </c>
    </row>
    <row r="334" spans="1:36" ht="12.75" customHeight="1" x14ac:dyDescent="0.25">
      <c r="A334" s="142" t="s">
        <v>79</v>
      </c>
      <c r="B334" s="142" t="s">
        <v>80</v>
      </c>
      <c r="C334" s="143" t="s">
        <v>97</v>
      </c>
      <c r="D334" s="143" t="s">
        <v>98</v>
      </c>
      <c r="E334" s="143">
        <v>2019</v>
      </c>
      <c r="F334" s="144">
        <v>2189.84</v>
      </c>
      <c r="G334" s="144">
        <v>2318.9499999999998</v>
      </c>
      <c r="H334" s="144">
        <v>0</v>
      </c>
      <c r="I334" s="144">
        <v>0</v>
      </c>
      <c r="J334" s="97"/>
      <c r="K334" s="48"/>
      <c r="R334" s="47" t="str">
        <f t="shared" si="15"/>
        <v>380800</v>
      </c>
      <c r="S334" s="135" t="s">
        <v>572</v>
      </c>
      <c r="T334" s="135" t="s">
        <v>573</v>
      </c>
      <c r="U334" s="135" t="s">
        <v>681</v>
      </c>
      <c r="V334" s="135" t="s">
        <v>682</v>
      </c>
      <c r="W334" s="136">
        <v>2019</v>
      </c>
      <c r="X334" s="136">
        <v>0</v>
      </c>
      <c r="Y334" s="135" t="s">
        <v>878</v>
      </c>
      <c r="Z334" s="136">
        <v>0</v>
      </c>
      <c r="AA334" s="47">
        <f t="shared" si="16"/>
        <v>4180.2700000000004</v>
      </c>
      <c r="AB334" s="47">
        <f t="shared" si="17"/>
        <v>0</v>
      </c>
      <c r="AD334" s="135" t="s">
        <v>399</v>
      </c>
      <c r="AE334" s="135" t="s">
        <v>400</v>
      </c>
      <c r="AF334" s="136">
        <v>2019</v>
      </c>
      <c r="AG334" s="135" t="s">
        <v>164</v>
      </c>
      <c r="AH334" s="135" t="s">
        <v>1007</v>
      </c>
      <c r="AI334" s="135" t="s">
        <v>1008</v>
      </c>
      <c r="AJ334" s="136">
        <v>114845.02</v>
      </c>
    </row>
    <row r="335" spans="1:36" ht="12.75" customHeight="1" x14ac:dyDescent="0.25">
      <c r="A335" s="142" t="s">
        <v>99</v>
      </c>
      <c r="B335" s="142" t="s">
        <v>100</v>
      </c>
      <c r="C335" s="143" t="s">
        <v>101</v>
      </c>
      <c r="D335" s="143" t="s">
        <v>102</v>
      </c>
      <c r="E335" s="143">
        <v>2019</v>
      </c>
      <c r="F335" s="144">
        <v>1574.97</v>
      </c>
      <c r="G335" s="144">
        <v>1580.52</v>
      </c>
      <c r="H335" s="144">
        <v>0</v>
      </c>
      <c r="I335" s="144">
        <v>0</v>
      </c>
      <c r="J335" s="97"/>
      <c r="K335" s="48"/>
      <c r="R335" s="47" t="str">
        <f t="shared" si="15"/>
        <v>389705</v>
      </c>
      <c r="S335" s="135" t="s">
        <v>572</v>
      </c>
      <c r="T335" s="135" t="s">
        <v>573</v>
      </c>
      <c r="U335" s="135" t="s">
        <v>994</v>
      </c>
      <c r="V335" s="135" t="s">
        <v>995</v>
      </c>
      <c r="W335" s="136">
        <v>2019</v>
      </c>
      <c r="X335" s="136">
        <v>0</v>
      </c>
      <c r="Y335" s="135" t="s">
        <v>878</v>
      </c>
      <c r="Z335" s="136">
        <v>0</v>
      </c>
      <c r="AA335" s="47">
        <f t="shared" si="16"/>
        <v>0</v>
      </c>
      <c r="AB335" s="47">
        <f t="shared" si="17"/>
        <v>0</v>
      </c>
      <c r="AD335" s="135" t="s">
        <v>401</v>
      </c>
      <c r="AE335" s="135" t="s">
        <v>402</v>
      </c>
      <c r="AF335" s="136">
        <v>2019</v>
      </c>
      <c r="AG335" s="135" t="s">
        <v>164</v>
      </c>
      <c r="AH335" s="135" t="s">
        <v>1007</v>
      </c>
      <c r="AI335" s="135" t="s">
        <v>1008</v>
      </c>
      <c r="AJ335" s="136">
        <v>38281.67</v>
      </c>
    </row>
    <row r="336" spans="1:36" ht="12.75" customHeight="1" x14ac:dyDescent="0.25">
      <c r="A336" s="142" t="s">
        <v>99</v>
      </c>
      <c r="B336" s="142" t="s">
        <v>100</v>
      </c>
      <c r="C336" s="143" t="s">
        <v>103</v>
      </c>
      <c r="D336" s="143" t="s">
        <v>104</v>
      </c>
      <c r="E336" s="143">
        <v>2019</v>
      </c>
      <c r="F336" s="144">
        <v>10874.68</v>
      </c>
      <c r="G336" s="144">
        <v>11096.3</v>
      </c>
      <c r="H336" s="144">
        <v>0</v>
      </c>
      <c r="I336" s="144">
        <v>0</v>
      </c>
      <c r="J336" s="97"/>
      <c r="K336" s="48"/>
      <c r="R336" s="47" t="str">
        <f t="shared" si="15"/>
        <v>390712</v>
      </c>
      <c r="S336" s="135" t="s">
        <v>580</v>
      </c>
      <c r="T336" s="135" t="s">
        <v>581</v>
      </c>
      <c r="U336" s="135" t="s">
        <v>582</v>
      </c>
      <c r="V336" s="135" t="s">
        <v>583</v>
      </c>
      <c r="W336" s="136">
        <v>2019</v>
      </c>
      <c r="X336" s="136">
        <v>429</v>
      </c>
      <c r="Y336" s="135" t="s">
        <v>878</v>
      </c>
      <c r="Z336" s="136">
        <v>65200.36</v>
      </c>
      <c r="AA336" s="47">
        <f t="shared" si="16"/>
        <v>66416.22</v>
      </c>
      <c r="AB336" s="47">
        <f t="shared" si="17"/>
        <v>0.98170000000000002</v>
      </c>
      <c r="AD336" s="135" t="s">
        <v>558</v>
      </c>
      <c r="AE336" s="135" t="s">
        <v>559</v>
      </c>
      <c r="AF336" s="136">
        <v>2019</v>
      </c>
      <c r="AG336" s="135" t="s">
        <v>164</v>
      </c>
      <c r="AH336" s="135" t="s">
        <v>1007</v>
      </c>
      <c r="AI336" s="135" t="s">
        <v>1008</v>
      </c>
      <c r="AJ336" s="136">
        <v>27395.16</v>
      </c>
    </row>
    <row r="337" spans="1:36" ht="12.75" customHeight="1" x14ac:dyDescent="0.25">
      <c r="A337" s="142" t="s">
        <v>99</v>
      </c>
      <c r="B337" s="142" t="s">
        <v>100</v>
      </c>
      <c r="C337" s="143" t="s">
        <v>883</v>
      </c>
      <c r="D337" s="143" t="s">
        <v>884</v>
      </c>
      <c r="E337" s="143">
        <v>2019</v>
      </c>
      <c r="F337" s="144">
        <v>1163.92</v>
      </c>
      <c r="G337" s="144">
        <v>1239.8699999999999</v>
      </c>
      <c r="H337" s="144">
        <v>-1163.92</v>
      </c>
      <c r="I337" s="144">
        <v>-1239.8699999999999</v>
      </c>
      <c r="J337" s="97"/>
      <c r="K337" s="48"/>
      <c r="R337" s="47" t="str">
        <f t="shared" si="15"/>
        <v>390713</v>
      </c>
      <c r="S337" s="135" t="s">
        <v>580</v>
      </c>
      <c r="T337" s="135" t="s">
        <v>581</v>
      </c>
      <c r="U337" s="135" t="s">
        <v>584</v>
      </c>
      <c r="V337" s="135" t="s">
        <v>585</v>
      </c>
      <c r="W337" s="136">
        <v>2019</v>
      </c>
      <c r="X337" s="136">
        <v>192</v>
      </c>
      <c r="Y337" s="135" t="s">
        <v>938</v>
      </c>
      <c r="Z337" s="136">
        <v>14710.45</v>
      </c>
      <c r="AA337" s="47">
        <f t="shared" si="16"/>
        <v>15400</v>
      </c>
      <c r="AB337" s="47">
        <f t="shared" si="17"/>
        <v>0.95520000000000005</v>
      </c>
      <c r="AD337" s="135" t="s">
        <v>403</v>
      </c>
      <c r="AE337" s="135" t="s">
        <v>404</v>
      </c>
      <c r="AF337" s="136">
        <v>2019</v>
      </c>
      <c r="AG337" s="135" t="s">
        <v>164</v>
      </c>
      <c r="AH337" s="135" t="s">
        <v>1007</v>
      </c>
      <c r="AI337" s="135" t="s">
        <v>1008</v>
      </c>
      <c r="AJ337" s="136">
        <v>15812.06</v>
      </c>
    </row>
    <row r="338" spans="1:36" ht="12.75" customHeight="1" x14ac:dyDescent="0.25">
      <c r="A338" s="142" t="s">
        <v>99</v>
      </c>
      <c r="B338" s="142" t="s">
        <v>100</v>
      </c>
      <c r="C338" s="143" t="s">
        <v>105</v>
      </c>
      <c r="D338" s="143" t="s">
        <v>106</v>
      </c>
      <c r="E338" s="143">
        <v>2019</v>
      </c>
      <c r="F338" s="144">
        <v>11665.35</v>
      </c>
      <c r="G338" s="144">
        <v>11776.02</v>
      </c>
      <c r="H338" s="144">
        <v>0</v>
      </c>
      <c r="I338" s="144">
        <v>0</v>
      </c>
      <c r="J338" s="97"/>
      <c r="K338" s="48"/>
      <c r="R338" s="47" t="str">
        <f t="shared" si="15"/>
        <v>390715</v>
      </c>
      <c r="S338" s="135" t="s">
        <v>580</v>
      </c>
      <c r="T338" s="135" t="s">
        <v>581</v>
      </c>
      <c r="U338" s="135" t="s">
        <v>586</v>
      </c>
      <c r="V338" s="135" t="s">
        <v>587</v>
      </c>
      <c r="W338" s="136">
        <v>2019</v>
      </c>
      <c r="X338" s="136">
        <v>10</v>
      </c>
      <c r="Y338" s="135" t="s">
        <v>878</v>
      </c>
      <c r="Z338" s="136">
        <v>0</v>
      </c>
      <c r="AA338" s="47">
        <f t="shared" si="16"/>
        <v>0</v>
      </c>
      <c r="AB338" s="47">
        <f t="shared" si="17"/>
        <v>0</v>
      </c>
      <c r="AD338" s="135" t="s">
        <v>405</v>
      </c>
      <c r="AE338" s="135" t="s">
        <v>406</v>
      </c>
      <c r="AF338" s="136">
        <v>2019</v>
      </c>
      <c r="AG338" s="135" t="s">
        <v>164</v>
      </c>
      <c r="AH338" s="135" t="s">
        <v>1007</v>
      </c>
      <c r="AI338" s="135" t="s">
        <v>1008</v>
      </c>
      <c r="AJ338" s="136">
        <v>15812.06</v>
      </c>
    </row>
    <row r="339" spans="1:36" ht="12.75" customHeight="1" x14ac:dyDescent="0.25">
      <c r="A339" s="142" t="s">
        <v>107</v>
      </c>
      <c r="B339" s="142" t="s">
        <v>108</v>
      </c>
      <c r="C339" s="143" t="s">
        <v>109</v>
      </c>
      <c r="D339" s="143" t="s">
        <v>110</v>
      </c>
      <c r="E339" s="143">
        <v>2019</v>
      </c>
      <c r="F339" s="144">
        <v>127915.82</v>
      </c>
      <c r="G339" s="144">
        <v>129331.59</v>
      </c>
      <c r="H339" s="144">
        <v>0</v>
      </c>
      <c r="I339" s="144">
        <v>0</v>
      </c>
      <c r="J339" s="97"/>
      <c r="K339" s="48"/>
      <c r="R339" s="47" t="str">
        <f t="shared" si="15"/>
        <v>390717</v>
      </c>
      <c r="S339" s="135" t="s">
        <v>580</v>
      </c>
      <c r="T339" s="135" t="s">
        <v>581</v>
      </c>
      <c r="U339" s="135" t="s">
        <v>588</v>
      </c>
      <c r="V339" s="135" t="s">
        <v>589</v>
      </c>
      <c r="W339" s="136">
        <v>2019</v>
      </c>
      <c r="X339" s="136">
        <v>17</v>
      </c>
      <c r="Y339" s="135" t="s">
        <v>878</v>
      </c>
      <c r="Z339" s="136">
        <v>5785.12</v>
      </c>
      <c r="AA339" s="47">
        <f t="shared" si="16"/>
        <v>5785.12</v>
      </c>
      <c r="AB339" s="47">
        <f t="shared" si="17"/>
        <v>1</v>
      </c>
      <c r="AD339" s="135" t="s">
        <v>353</v>
      </c>
      <c r="AE339" s="135" t="s">
        <v>354</v>
      </c>
      <c r="AF339" s="136">
        <v>2019</v>
      </c>
      <c r="AG339" s="135" t="s">
        <v>164</v>
      </c>
      <c r="AH339" s="135" t="s">
        <v>1007</v>
      </c>
      <c r="AI339" s="135" t="s">
        <v>1008</v>
      </c>
      <c r="AJ339" s="136">
        <v>62393.36</v>
      </c>
    </row>
    <row r="340" spans="1:36" ht="12.75" customHeight="1" x14ac:dyDescent="0.25">
      <c r="A340" s="142" t="s">
        <v>107</v>
      </c>
      <c r="B340" s="142" t="s">
        <v>108</v>
      </c>
      <c r="C340" s="143" t="s">
        <v>111</v>
      </c>
      <c r="D340" s="143" t="s">
        <v>112</v>
      </c>
      <c r="E340" s="143">
        <v>2019</v>
      </c>
      <c r="F340" s="144">
        <v>45734.2</v>
      </c>
      <c r="G340" s="144">
        <v>45601.05</v>
      </c>
      <c r="H340" s="144">
        <v>0</v>
      </c>
      <c r="I340" s="144">
        <v>0</v>
      </c>
      <c r="J340" s="97"/>
      <c r="K340" s="48"/>
      <c r="R340" s="47" t="str">
        <f t="shared" si="15"/>
        <v>390718</v>
      </c>
      <c r="S340" s="135" t="s">
        <v>580</v>
      </c>
      <c r="T340" s="135" t="s">
        <v>581</v>
      </c>
      <c r="U340" s="135" t="s">
        <v>590</v>
      </c>
      <c r="V340" s="135" t="s">
        <v>591</v>
      </c>
      <c r="W340" s="136">
        <v>2019</v>
      </c>
      <c r="X340" s="136">
        <v>19</v>
      </c>
      <c r="Y340" s="135" t="s">
        <v>878</v>
      </c>
      <c r="Z340" s="136">
        <v>1375</v>
      </c>
      <c r="AA340" s="47">
        <f t="shared" si="16"/>
        <v>1375</v>
      </c>
      <c r="AB340" s="47">
        <f t="shared" si="17"/>
        <v>1</v>
      </c>
      <c r="AD340" s="135" t="s">
        <v>407</v>
      </c>
      <c r="AE340" s="135" t="s">
        <v>408</v>
      </c>
      <c r="AF340" s="136">
        <v>2019</v>
      </c>
      <c r="AG340" s="135" t="s">
        <v>164</v>
      </c>
      <c r="AH340" s="135" t="s">
        <v>1007</v>
      </c>
      <c r="AI340" s="135" t="s">
        <v>1008</v>
      </c>
      <c r="AJ340" s="136">
        <v>2133.1</v>
      </c>
    </row>
    <row r="341" spans="1:36" ht="12.75" customHeight="1" x14ac:dyDescent="0.25">
      <c r="A341" s="142" t="s">
        <v>107</v>
      </c>
      <c r="B341" s="142" t="s">
        <v>108</v>
      </c>
      <c r="C341" s="143" t="s">
        <v>113</v>
      </c>
      <c r="D341" s="143" t="s">
        <v>114</v>
      </c>
      <c r="E341" s="143">
        <v>2019</v>
      </c>
      <c r="F341" s="144">
        <v>16655.78</v>
      </c>
      <c r="G341" s="144">
        <v>15806.06</v>
      </c>
      <c r="H341" s="144">
        <v>0</v>
      </c>
      <c r="I341" s="144">
        <v>0</v>
      </c>
      <c r="J341" s="97"/>
      <c r="K341" s="48"/>
      <c r="R341" s="47" t="str">
        <f t="shared" si="15"/>
        <v>390719</v>
      </c>
      <c r="S341" s="135" t="s">
        <v>580</v>
      </c>
      <c r="T341" s="135" t="s">
        <v>581</v>
      </c>
      <c r="U341" s="135" t="s">
        <v>592</v>
      </c>
      <c r="V341" s="135" t="s">
        <v>593</v>
      </c>
      <c r="W341" s="136">
        <v>2019</v>
      </c>
      <c r="X341" s="136">
        <v>15</v>
      </c>
      <c r="Y341" s="135" t="s">
        <v>878</v>
      </c>
      <c r="Z341" s="136">
        <v>0</v>
      </c>
      <c r="AA341" s="47">
        <f t="shared" si="16"/>
        <v>0</v>
      </c>
      <c r="AB341" s="47">
        <f t="shared" si="17"/>
        <v>0</v>
      </c>
      <c r="AD341" s="135" t="s">
        <v>717</v>
      </c>
      <c r="AE341" s="135" t="s">
        <v>718</v>
      </c>
      <c r="AF341" s="136">
        <v>2019</v>
      </c>
      <c r="AG341" s="135" t="s">
        <v>164</v>
      </c>
      <c r="AH341" s="135" t="s">
        <v>1007</v>
      </c>
      <c r="AI341" s="135" t="s">
        <v>1008</v>
      </c>
      <c r="AJ341" s="136">
        <v>59953.98</v>
      </c>
    </row>
    <row r="342" spans="1:36" ht="12.75" customHeight="1" x14ac:dyDescent="0.25">
      <c r="A342" s="142" t="s">
        <v>107</v>
      </c>
      <c r="B342" s="142" t="s">
        <v>108</v>
      </c>
      <c r="C342" s="143" t="s">
        <v>115</v>
      </c>
      <c r="D342" s="143" t="s">
        <v>116</v>
      </c>
      <c r="E342" s="143">
        <v>2019</v>
      </c>
      <c r="F342" s="144">
        <v>16452.68</v>
      </c>
      <c r="G342" s="144">
        <v>15318.02</v>
      </c>
      <c r="H342" s="144">
        <v>0</v>
      </c>
      <c r="I342" s="144">
        <v>0</v>
      </c>
      <c r="J342" s="97"/>
      <c r="K342" s="48"/>
      <c r="R342" s="47" t="str">
        <f t="shared" si="15"/>
        <v>390720</v>
      </c>
      <c r="S342" s="135" t="s">
        <v>580</v>
      </c>
      <c r="T342" s="135" t="s">
        <v>581</v>
      </c>
      <c r="U342" s="135" t="s">
        <v>594</v>
      </c>
      <c r="V342" s="135" t="s">
        <v>595</v>
      </c>
      <c r="W342" s="136">
        <v>2019</v>
      </c>
      <c r="X342" s="136">
        <v>20</v>
      </c>
      <c r="Y342" s="135" t="s">
        <v>878</v>
      </c>
      <c r="Z342" s="136">
        <v>7173</v>
      </c>
      <c r="AA342" s="47">
        <f t="shared" si="16"/>
        <v>7173</v>
      </c>
      <c r="AB342" s="47">
        <f t="shared" si="17"/>
        <v>1</v>
      </c>
      <c r="AD342" s="135" t="s">
        <v>73</v>
      </c>
      <c r="AE342" s="135" t="s">
        <v>74</v>
      </c>
      <c r="AF342" s="136">
        <v>2019</v>
      </c>
      <c r="AG342" s="135" t="s">
        <v>164</v>
      </c>
      <c r="AH342" s="135" t="s">
        <v>1007</v>
      </c>
      <c r="AI342" s="135" t="s">
        <v>1008</v>
      </c>
      <c r="AJ342" s="136">
        <v>24868.89</v>
      </c>
    </row>
    <row r="343" spans="1:36" ht="12.75" customHeight="1" x14ac:dyDescent="0.25">
      <c r="A343" s="142" t="s">
        <v>107</v>
      </c>
      <c r="B343" s="142" t="s">
        <v>108</v>
      </c>
      <c r="C343" s="143" t="s">
        <v>117</v>
      </c>
      <c r="D343" s="143" t="s">
        <v>118</v>
      </c>
      <c r="E343" s="143">
        <v>2019</v>
      </c>
      <c r="F343" s="144">
        <v>14374.12</v>
      </c>
      <c r="G343" s="144">
        <v>13806.73</v>
      </c>
      <c r="H343" s="144">
        <v>0</v>
      </c>
      <c r="I343" s="144">
        <v>-5036.8</v>
      </c>
      <c r="J343" s="97"/>
      <c r="K343" s="48"/>
      <c r="R343" s="47" t="str">
        <f t="shared" si="15"/>
        <v>390721</v>
      </c>
      <c r="S343" s="135" t="s">
        <v>580</v>
      </c>
      <c r="T343" s="135" t="s">
        <v>581</v>
      </c>
      <c r="U343" s="135" t="s">
        <v>596</v>
      </c>
      <c r="V343" s="135" t="s">
        <v>597</v>
      </c>
      <c r="W343" s="136">
        <v>2019</v>
      </c>
      <c r="X343" s="136">
        <v>11</v>
      </c>
      <c r="Y343" s="135" t="s">
        <v>878</v>
      </c>
      <c r="Z343" s="136">
        <v>7425</v>
      </c>
      <c r="AA343" s="47">
        <f t="shared" si="16"/>
        <v>7425</v>
      </c>
      <c r="AB343" s="47">
        <f t="shared" si="17"/>
        <v>1</v>
      </c>
      <c r="AD343" s="135" t="s">
        <v>51</v>
      </c>
      <c r="AE343" s="135" t="s">
        <v>52</v>
      </c>
      <c r="AF343" s="136">
        <v>2019</v>
      </c>
      <c r="AG343" s="135" t="s">
        <v>164</v>
      </c>
      <c r="AH343" s="135" t="s">
        <v>1007</v>
      </c>
      <c r="AI343" s="135" t="s">
        <v>1008</v>
      </c>
      <c r="AJ343" s="136">
        <v>6546.37</v>
      </c>
    </row>
    <row r="344" spans="1:36" ht="12.75" customHeight="1" x14ac:dyDescent="0.25">
      <c r="A344" s="142" t="s">
        <v>107</v>
      </c>
      <c r="B344" s="142" t="s">
        <v>108</v>
      </c>
      <c r="C344" s="143" t="s">
        <v>119</v>
      </c>
      <c r="D344" s="143" t="s">
        <v>120</v>
      </c>
      <c r="E344" s="143">
        <v>2019</v>
      </c>
      <c r="F344" s="144">
        <v>14423.82</v>
      </c>
      <c r="G344" s="144">
        <v>13855.03</v>
      </c>
      <c r="H344" s="144">
        <v>0</v>
      </c>
      <c r="I344" s="144">
        <v>-5134.8</v>
      </c>
      <c r="J344" s="97"/>
      <c r="K344" s="48"/>
      <c r="R344" s="47" t="str">
        <f t="shared" si="15"/>
        <v>400726</v>
      </c>
      <c r="S344" s="135" t="s">
        <v>598</v>
      </c>
      <c r="T344" s="135" t="s">
        <v>599</v>
      </c>
      <c r="U344" s="135" t="s">
        <v>600</v>
      </c>
      <c r="V344" s="135" t="s">
        <v>601</v>
      </c>
      <c r="W344" s="136">
        <v>2019</v>
      </c>
      <c r="X344" s="136">
        <v>157</v>
      </c>
      <c r="Y344" s="135" t="s">
        <v>938</v>
      </c>
      <c r="Z344" s="136">
        <v>25082.639999999999</v>
      </c>
      <c r="AA344" s="47">
        <f t="shared" si="16"/>
        <v>25082.639999999999</v>
      </c>
      <c r="AB344" s="47">
        <f t="shared" si="17"/>
        <v>1</v>
      </c>
      <c r="AD344" s="135" t="s">
        <v>538</v>
      </c>
      <c r="AE344" s="135" t="s">
        <v>539</v>
      </c>
      <c r="AF344" s="136">
        <v>2019</v>
      </c>
      <c r="AG344" s="135" t="s">
        <v>164</v>
      </c>
      <c r="AH344" s="135" t="s">
        <v>1007</v>
      </c>
      <c r="AI344" s="135" t="s">
        <v>1008</v>
      </c>
      <c r="AJ344" s="136">
        <v>14270.85</v>
      </c>
    </row>
    <row r="345" spans="1:36" ht="12.75" customHeight="1" x14ac:dyDescent="0.25">
      <c r="A345" s="142" t="s">
        <v>107</v>
      </c>
      <c r="B345" s="142" t="s">
        <v>108</v>
      </c>
      <c r="C345" s="143" t="s">
        <v>121</v>
      </c>
      <c r="D345" s="143" t="s">
        <v>122</v>
      </c>
      <c r="E345" s="143">
        <v>2019</v>
      </c>
      <c r="F345" s="144">
        <v>9826.32</v>
      </c>
      <c r="G345" s="144">
        <v>9853.59</v>
      </c>
      <c r="H345" s="144">
        <v>0</v>
      </c>
      <c r="I345" s="144">
        <v>0</v>
      </c>
      <c r="J345" s="97"/>
      <c r="K345" s="48"/>
      <c r="R345" s="47" t="str">
        <f t="shared" si="15"/>
        <v>410000</v>
      </c>
      <c r="S345" s="135" t="s">
        <v>602</v>
      </c>
      <c r="T345" s="135" t="s">
        <v>603</v>
      </c>
      <c r="U345" s="135" t="s">
        <v>975</v>
      </c>
      <c r="V345" s="135" t="s">
        <v>976</v>
      </c>
      <c r="W345" s="136">
        <v>2019</v>
      </c>
      <c r="X345" s="136">
        <v>0</v>
      </c>
      <c r="Y345" s="135" t="s">
        <v>878</v>
      </c>
      <c r="Z345" s="136">
        <v>0</v>
      </c>
      <c r="AA345" s="47">
        <f t="shared" si="16"/>
        <v>0</v>
      </c>
      <c r="AB345" s="47">
        <f t="shared" si="17"/>
        <v>0</v>
      </c>
      <c r="AD345" s="135" t="s">
        <v>425</v>
      </c>
      <c r="AE345" s="135" t="s">
        <v>426</v>
      </c>
      <c r="AF345" s="136">
        <v>2019</v>
      </c>
      <c r="AG345" s="135" t="s">
        <v>164</v>
      </c>
      <c r="AH345" s="135" t="s">
        <v>1007</v>
      </c>
      <c r="AI345" s="135" t="s">
        <v>1008</v>
      </c>
      <c r="AJ345" s="136">
        <v>8172.54</v>
      </c>
    </row>
    <row r="346" spans="1:36" ht="12.75" customHeight="1" x14ac:dyDescent="0.25">
      <c r="A346" s="142" t="s">
        <v>107</v>
      </c>
      <c r="B346" s="142" t="s">
        <v>108</v>
      </c>
      <c r="C346" s="143" t="s">
        <v>123</v>
      </c>
      <c r="D346" s="143" t="s">
        <v>124</v>
      </c>
      <c r="E346" s="143">
        <v>2019</v>
      </c>
      <c r="F346" s="144">
        <v>8914.0499999999993</v>
      </c>
      <c r="G346" s="144">
        <v>8914.0499999999993</v>
      </c>
      <c r="H346" s="144">
        <v>0</v>
      </c>
      <c r="I346" s="144">
        <v>0</v>
      </c>
      <c r="J346" s="97"/>
      <c r="K346" s="48"/>
      <c r="R346" s="47" t="str">
        <f t="shared" si="15"/>
        <v>410000</v>
      </c>
      <c r="S346" s="135" t="s">
        <v>602</v>
      </c>
      <c r="T346" s="135" t="s">
        <v>603</v>
      </c>
      <c r="U346" s="135" t="s">
        <v>975</v>
      </c>
      <c r="V346" s="135" t="s">
        <v>976</v>
      </c>
      <c r="W346" s="136">
        <v>2019</v>
      </c>
      <c r="X346" s="136">
        <v>0</v>
      </c>
      <c r="Y346" s="135" t="s">
        <v>938</v>
      </c>
      <c r="Z346" s="136">
        <v>0</v>
      </c>
      <c r="AA346" s="47">
        <f t="shared" si="16"/>
        <v>0</v>
      </c>
      <c r="AB346" s="47">
        <f t="shared" si="17"/>
        <v>0</v>
      </c>
      <c r="AD346" s="135" t="s">
        <v>262</v>
      </c>
      <c r="AE346" s="135" t="s">
        <v>263</v>
      </c>
      <c r="AF346" s="136">
        <v>2019</v>
      </c>
      <c r="AG346" s="135" t="s">
        <v>164</v>
      </c>
      <c r="AH346" s="135" t="s">
        <v>1007</v>
      </c>
      <c r="AI346" s="135" t="s">
        <v>1008</v>
      </c>
      <c r="AJ346" s="136">
        <v>25490.52</v>
      </c>
    </row>
    <row r="347" spans="1:36" ht="12.75" customHeight="1" x14ac:dyDescent="0.25">
      <c r="A347" s="142" t="s">
        <v>107</v>
      </c>
      <c r="B347" s="142" t="s">
        <v>108</v>
      </c>
      <c r="C347" s="143" t="s">
        <v>125</v>
      </c>
      <c r="D347" s="143" t="s">
        <v>126</v>
      </c>
      <c r="E347" s="143">
        <v>2019</v>
      </c>
      <c r="F347" s="144">
        <v>11822.83</v>
      </c>
      <c r="G347" s="144">
        <v>11216.53</v>
      </c>
      <c r="H347" s="144">
        <v>0</v>
      </c>
      <c r="I347" s="144">
        <v>0</v>
      </c>
      <c r="J347" s="97"/>
      <c r="K347" s="48"/>
      <c r="R347" s="47" t="str">
        <f t="shared" si="15"/>
        <v>410731</v>
      </c>
      <c r="S347" s="135" t="s">
        <v>602</v>
      </c>
      <c r="T347" s="135" t="s">
        <v>603</v>
      </c>
      <c r="U347" s="135" t="s">
        <v>604</v>
      </c>
      <c r="V347" s="135" t="s">
        <v>605</v>
      </c>
      <c r="W347" s="136">
        <v>2019</v>
      </c>
      <c r="X347" s="136">
        <v>1437</v>
      </c>
      <c r="Y347" s="135" t="s">
        <v>938</v>
      </c>
      <c r="Z347" s="136">
        <v>66396.740000000005</v>
      </c>
      <c r="AA347" s="47">
        <f t="shared" si="16"/>
        <v>66396.740000000005</v>
      </c>
      <c r="AB347" s="47">
        <f t="shared" si="17"/>
        <v>1</v>
      </c>
      <c r="AD347" s="135" t="s">
        <v>131</v>
      </c>
      <c r="AE347" s="135" t="s">
        <v>132</v>
      </c>
      <c r="AF347" s="136">
        <v>2019</v>
      </c>
      <c r="AG347" s="135" t="s">
        <v>164</v>
      </c>
      <c r="AH347" s="135" t="s">
        <v>1007</v>
      </c>
      <c r="AI347" s="135" t="s">
        <v>1008</v>
      </c>
      <c r="AJ347" s="136">
        <v>35802.129999999997</v>
      </c>
    </row>
    <row r="348" spans="1:36" ht="12.75" customHeight="1" x14ac:dyDescent="0.25">
      <c r="A348" s="142" t="s">
        <v>107</v>
      </c>
      <c r="B348" s="142" t="s">
        <v>108</v>
      </c>
      <c r="C348" s="143" t="s">
        <v>127</v>
      </c>
      <c r="D348" s="143" t="s">
        <v>128</v>
      </c>
      <c r="E348" s="143">
        <v>2019</v>
      </c>
      <c r="F348" s="144">
        <v>2370.88</v>
      </c>
      <c r="G348" s="144">
        <v>1389.19</v>
      </c>
      <c r="H348" s="144">
        <v>0</v>
      </c>
      <c r="I348" s="144">
        <v>0</v>
      </c>
      <c r="J348" s="97"/>
      <c r="K348" s="48"/>
      <c r="R348" s="47" t="str">
        <f t="shared" si="15"/>
        <v>410732</v>
      </c>
      <c r="S348" s="135" t="s">
        <v>602</v>
      </c>
      <c r="T348" s="135" t="s">
        <v>603</v>
      </c>
      <c r="U348" s="135" t="s">
        <v>606</v>
      </c>
      <c r="V348" s="135" t="s">
        <v>607</v>
      </c>
      <c r="W348" s="136">
        <v>2019</v>
      </c>
      <c r="X348" s="136">
        <v>694</v>
      </c>
      <c r="Y348" s="135" t="s">
        <v>878</v>
      </c>
      <c r="Z348" s="136">
        <v>62187.08</v>
      </c>
      <c r="AA348" s="47">
        <f t="shared" si="16"/>
        <v>62187.08</v>
      </c>
      <c r="AB348" s="47">
        <f t="shared" si="17"/>
        <v>1</v>
      </c>
      <c r="AD348" s="135" t="s">
        <v>943</v>
      </c>
      <c r="AE348" s="135" t="s">
        <v>944</v>
      </c>
      <c r="AF348" s="136">
        <v>2019</v>
      </c>
      <c r="AG348" s="135" t="s">
        <v>164</v>
      </c>
      <c r="AH348" s="135" t="s">
        <v>1007</v>
      </c>
      <c r="AI348" s="135" t="s">
        <v>1008</v>
      </c>
      <c r="AJ348" s="136">
        <v>32107.68</v>
      </c>
    </row>
    <row r="349" spans="1:36" ht="12.75" customHeight="1" x14ac:dyDescent="0.25">
      <c r="A349" s="142" t="s">
        <v>107</v>
      </c>
      <c r="B349" s="142" t="s">
        <v>108</v>
      </c>
      <c r="C349" s="143" t="s">
        <v>129</v>
      </c>
      <c r="D349" s="143" t="s">
        <v>130</v>
      </c>
      <c r="E349" s="143">
        <v>2019</v>
      </c>
      <c r="F349" s="144">
        <v>4654.54</v>
      </c>
      <c r="G349" s="144">
        <v>4251.84</v>
      </c>
      <c r="H349" s="144">
        <v>0</v>
      </c>
      <c r="I349" s="144">
        <v>0</v>
      </c>
      <c r="J349" s="97"/>
      <c r="K349" s="48"/>
      <c r="R349" s="47" t="str">
        <f t="shared" si="15"/>
        <v>410733</v>
      </c>
      <c r="S349" s="135" t="s">
        <v>602</v>
      </c>
      <c r="T349" s="135" t="s">
        <v>603</v>
      </c>
      <c r="U349" s="135" t="s">
        <v>608</v>
      </c>
      <c r="V349" s="135" t="s">
        <v>609</v>
      </c>
      <c r="W349" s="136">
        <v>2019</v>
      </c>
      <c r="X349" s="136">
        <v>402</v>
      </c>
      <c r="Y349" s="135" t="s">
        <v>938</v>
      </c>
      <c r="Z349" s="136">
        <v>33996.76</v>
      </c>
      <c r="AA349" s="47">
        <f t="shared" si="16"/>
        <v>33996.76</v>
      </c>
      <c r="AB349" s="47">
        <f t="shared" si="17"/>
        <v>1</v>
      </c>
      <c r="AD349" s="135" t="s">
        <v>540</v>
      </c>
      <c r="AE349" s="135" t="s">
        <v>541</v>
      </c>
      <c r="AF349" s="136">
        <v>2019</v>
      </c>
      <c r="AG349" s="135" t="s">
        <v>164</v>
      </c>
      <c r="AH349" s="135" t="s">
        <v>1007</v>
      </c>
      <c r="AI349" s="135" t="s">
        <v>1008</v>
      </c>
      <c r="AJ349" s="136">
        <v>40161</v>
      </c>
    </row>
    <row r="350" spans="1:36" ht="12.75" customHeight="1" x14ac:dyDescent="0.25">
      <c r="A350" s="142" t="s">
        <v>107</v>
      </c>
      <c r="B350" s="142" t="s">
        <v>108</v>
      </c>
      <c r="C350" s="143" t="s">
        <v>131</v>
      </c>
      <c r="D350" s="143" t="s">
        <v>132</v>
      </c>
      <c r="E350" s="143">
        <v>2019</v>
      </c>
      <c r="F350" s="144">
        <v>17687.57</v>
      </c>
      <c r="G350" s="144">
        <v>16881.87</v>
      </c>
      <c r="H350" s="144">
        <v>0</v>
      </c>
      <c r="I350" s="144">
        <v>0</v>
      </c>
      <c r="J350" s="97"/>
      <c r="K350" s="48"/>
      <c r="R350" s="47" t="str">
        <f t="shared" si="15"/>
        <v>410735</v>
      </c>
      <c r="S350" s="135" t="s">
        <v>602</v>
      </c>
      <c r="T350" s="135" t="s">
        <v>603</v>
      </c>
      <c r="U350" s="135" t="s">
        <v>610</v>
      </c>
      <c r="V350" s="135" t="s">
        <v>611</v>
      </c>
      <c r="W350" s="136">
        <v>2019</v>
      </c>
      <c r="X350" s="136">
        <v>1550</v>
      </c>
      <c r="Y350" s="135" t="s">
        <v>938</v>
      </c>
      <c r="Z350" s="136">
        <v>38500</v>
      </c>
      <c r="AA350" s="47">
        <f t="shared" si="16"/>
        <v>38500</v>
      </c>
      <c r="AB350" s="47">
        <f t="shared" si="17"/>
        <v>1</v>
      </c>
      <c r="AD350" s="135" t="s">
        <v>542</v>
      </c>
      <c r="AE350" s="135" t="s">
        <v>543</v>
      </c>
      <c r="AF350" s="136">
        <v>2019</v>
      </c>
      <c r="AG350" s="135" t="s">
        <v>164</v>
      </c>
      <c r="AH350" s="135" t="s">
        <v>1007</v>
      </c>
      <c r="AI350" s="135" t="s">
        <v>1008</v>
      </c>
      <c r="AJ350" s="136">
        <v>21567</v>
      </c>
    </row>
    <row r="351" spans="1:36" ht="12.75" customHeight="1" x14ac:dyDescent="0.25">
      <c r="A351" s="142" t="s">
        <v>133</v>
      </c>
      <c r="B351" s="142" t="s">
        <v>134</v>
      </c>
      <c r="C351" s="143" t="s">
        <v>135</v>
      </c>
      <c r="D351" s="143" t="s">
        <v>136</v>
      </c>
      <c r="E351" s="143">
        <v>2019</v>
      </c>
      <c r="F351" s="144">
        <v>114.36</v>
      </c>
      <c r="G351" s="144">
        <v>97.3</v>
      </c>
      <c r="H351" s="144">
        <v>0</v>
      </c>
      <c r="I351" s="144">
        <v>0</v>
      </c>
      <c r="J351" s="97"/>
      <c r="K351" s="48"/>
      <c r="R351" s="47" t="str">
        <f t="shared" si="15"/>
        <v>410738</v>
      </c>
      <c r="S351" s="135" t="s">
        <v>602</v>
      </c>
      <c r="T351" s="135" t="s">
        <v>603</v>
      </c>
      <c r="U351" s="135" t="s">
        <v>612</v>
      </c>
      <c r="V351" s="135" t="s">
        <v>613</v>
      </c>
      <c r="W351" s="136">
        <v>2019</v>
      </c>
      <c r="X351" s="136">
        <v>302</v>
      </c>
      <c r="Y351" s="135" t="s">
        <v>938</v>
      </c>
      <c r="Z351" s="136">
        <v>7946.92</v>
      </c>
      <c r="AA351" s="47">
        <f t="shared" si="16"/>
        <v>7946.92</v>
      </c>
      <c r="AB351" s="47">
        <f t="shared" si="17"/>
        <v>1</v>
      </c>
      <c r="AD351" s="135" t="s">
        <v>355</v>
      </c>
      <c r="AE351" s="135" t="s">
        <v>356</v>
      </c>
      <c r="AF351" s="136">
        <v>2019</v>
      </c>
      <c r="AG351" s="135" t="s">
        <v>164</v>
      </c>
      <c r="AH351" s="135" t="s">
        <v>1007</v>
      </c>
      <c r="AI351" s="135" t="s">
        <v>1008</v>
      </c>
      <c r="AJ351" s="136">
        <v>14935.63</v>
      </c>
    </row>
    <row r="352" spans="1:36" ht="12.75" customHeight="1" x14ac:dyDescent="0.25">
      <c r="A352" s="142" t="s">
        <v>133</v>
      </c>
      <c r="B352" s="142" t="s">
        <v>134</v>
      </c>
      <c r="C352" s="143" t="s">
        <v>137</v>
      </c>
      <c r="D352" s="143" t="s">
        <v>138</v>
      </c>
      <c r="E352" s="143">
        <v>2019</v>
      </c>
      <c r="F352" s="144">
        <v>45083.15</v>
      </c>
      <c r="G352" s="144">
        <v>38540.65</v>
      </c>
      <c r="H352" s="144">
        <v>0</v>
      </c>
      <c r="I352" s="144">
        <v>-12024.8</v>
      </c>
      <c r="J352" s="97"/>
      <c r="K352" s="48"/>
      <c r="R352" s="47" t="str">
        <f t="shared" si="15"/>
        <v>410740</v>
      </c>
      <c r="S352" s="135" t="s">
        <v>602</v>
      </c>
      <c r="T352" s="135" t="s">
        <v>603</v>
      </c>
      <c r="U352" s="135" t="s">
        <v>614</v>
      </c>
      <c r="V352" s="135" t="s">
        <v>615</v>
      </c>
      <c r="W352" s="136">
        <v>2019</v>
      </c>
      <c r="X352" s="136">
        <v>354</v>
      </c>
      <c r="Y352" s="135" t="s">
        <v>938</v>
      </c>
      <c r="Z352" s="136">
        <v>61632.71</v>
      </c>
      <c r="AA352" s="47">
        <f t="shared" si="16"/>
        <v>61632.71</v>
      </c>
      <c r="AB352" s="47">
        <f t="shared" si="17"/>
        <v>1</v>
      </c>
      <c r="AD352" s="135" t="s">
        <v>683</v>
      </c>
      <c r="AE352" s="135" t="s">
        <v>684</v>
      </c>
      <c r="AF352" s="136">
        <v>2019</v>
      </c>
      <c r="AG352" s="135" t="s">
        <v>164</v>
      </c>
      <c r="AH352" s="135" t="s">
        <v>1007</v>
      </c>
      <c r="AI352" s="135" t="s">
        <v>1008</v>
      </c>
      <c r="AJ352" s="136">
        <v>42081.68</v>
      </c>
    </row>
    <row r="353" spans="1:36" ht="12.75" customHeight="1" x14ac:dyDescent="0.25">
      <c r="A353" s="142" t="s">
        <v>133</v>
      </c>
      <c r="B353" s="142" t="s">
        <v>134</v>
      </c>
      <c r="C353" s="143" t="s">
        <v>139</v>
      </c>
      <c r="D353" s="143" t="s">
        <v>1087</v>
      </c>
      <c r="E353" s="143">
        <v>2019</v>
      </c>
      <c r="F353" s="144">
        <v>15398.7</v>
      </c>
      <c r="G353" s="144">
        <v>16019.56</v>
      </c>
      <c r="H353" s="144">
        <v>0</v>
      </c>
      <c r="I353" s="144">
        <v>0</v>
      </c>
      <c r="J353" s="97"/>
      <c r="K353" s="48"/>
      <c r="R353" s="47" t="str">
        <f t="shared" si="15"/>
        <v>410741</v>
      </c>
      <c r="S353" s="135" t="s">
        <v>602</v>
      </c>
      <c r="T353" s="135" t="s">
        <v>603</v>
      </c>
      <c r="U353" s="135" t="s">
        <v>616</v>
      </c>
      <c r="V353" s="135" t="s">
        <v>617</v>
      </c>
      <c r="W353" s="136">
        <v>2019</v>
      </c>
      <c r="X353" s="136">
        <v>226</v>
      </c>
      <c r="Y353" s="135" t="s">
        <v>878</v>
      </c>
      <c r="Z353" s="136">
        <v>19648.72</v>
      </c>
      <c r="AA353" s="47">
        <f t="shared" si="16"/>
        <v>19648.72</v>
      </c>
      <c r="AB353" s="47">
        <f t="shared" si="17"/>
        <v>1</v>
      </c>
      <c r="AD353" s="135" t="s">
        <v>97</v>
      </c>
      <c r="AE353" s="135" t="s">
        <v>98</v>
      </c>
      <c r="AF353" s="136">
        <v>2019</v>
      </c>
      <c r="AG353" s="135" t="s">
        <v>164</v>
      </c>
      <c r="AH353" s="135" t="s">
        <v>1007</v>
      </c>
      <c r="AI353" s="135" t="s">
        <v>1008</v>
      </c>
      <c r="AJ353" s="136">
        <v>9749.59</v>
      </c>
    </row>
    <row r="354" spans="1:36" ht="12.75" customHeight="1" x14ac:dyDescent="0.25">
      <c r="A354" s="142" t="s">
        <v>133</v>
      </c>
      <c r="B354" s="142" t="s">
        <v>134</v>
      </c>
      <c r="C354" s="143" t="s">
        <v>140</v>
      </c>
      <c r="D354" s="143" t="s">
        <v>1074</v>
      </c>
      <c r="E354" s="143">
        <v>2019</v>
      </c>
      <c r="F354" s="144">
        <v>9307.7199999999993</v>
      </c>
      <c r="G354" s="144">
        <v>9814.41</v>
      </c>
      <c r="H354" s="144">
        <v>0</v>
      </c>
      <c r="I354" s="144">
        <v>-195.31</v>
      </c>
      <c r="J354" s="97"/>
      <c r="K354" s="48"/>
      <c r="R354" s="47" t="str">
        <f t="shared" si="15"/>
        <v>410743</v>
      </c>
      <c r="S354" s="135" t="s">
        <v>602</v>
      </c>
      <c r="T354" s="135" t="s">
        <v>603</v>
      </c>
      <c r="U354" s="135" t="s">
        <v>618</v>
      </c>
      <c r="V354" s="135" t="s">
        <v>619</v>
      </c>
      <c r="W354" s="136">
        <v>2019</v>
      </c>
      <c r="X354" s="136">
        <v>597</v>
      </c>
      <c r="Y354" s="135" t="s">
        <v>938</v>
      </c>
      <c r="Z354" s="136">
        <v>38006.99</v>
      </c>
      <c r="AA354" s="47">
        <f t="shared" si="16"/>
        <v>54304.800000000003</v>
      </c>
      <c r="AB354" s="47">
        <f t="shared" si="17"/>
        <v>0.69989999999999997</v>
      </c>
      <c r="AD354" s="135" t="s">
        <v>357</v>
      </c>
      <c r="AE354" s="135" t="s">
        <v>358</v>
      </c>
      <c r="AF354" s="136">
        <v>2019</v>
      </c>
      <c r="AG354" s="135" t="s">
        <v>164</v>
      </c>
      <c r="AH354" s="135" t="s">
        <v>1007</v>
      </c>
      <c r="AI354" s="135" t="s">
        <v>1008</v>
      </c>
      <c r="AJ354" s="136">
        <v>20441.09</v>
      </c>
    </row>
    <row r="355" spans="1:36" ht="12.75" customHeight="1" x14ac:dyDescent="0.25">
      <c r="A355" s="142" t="s">
        <v>133</v>
      </c>
      <c r="B355" s="142" t="s">
        <v>134</v>
      </c>
      <c r="C355" s="143" t="s">
        <v>141</v>
      </c>
      <c r="D355" s="143" t="s">
        <v>1060</v>
      </c>
      <c r="E355" s="143">
        <v>2019</v>
      </c>
      <c r="F355" s="144">
        <v>12740.68</v>
      </c>
      <c r="G355" s="144">
        <v>13218.93</v>
      </c>
      <c r="H355" s="144">
        <v>0</v>
      </c>
      <c r="I355" s="144">
        <v>0</v>
      </c>
      <c r="J355" s="97"/>
      <c r="K355" s="48"/>
      <c r="R355" s="47" t="str">
        <f t="shared" si="15"/>
        <v>419690</v>
      </c>
      <c r="S355" s="135" t="s">
        <v>602</v>
      </c>
      <c r="T355" s="135" t="s">
        <v>603</v>
      </c>
      <c r="U355" s="135" t="s">
        <v>1140</v>
      </c>
      <c r="V355" s="135" t="s">
        <v>1141</v>
      </c>
      <c r="W355" s="136">
        <v>2019</v>
      </c>
      <c r="X355" s="136">
        <v>0</v>
      </c>
      <c r="Y355" s="135" t="s">
        <v>878</v>
      </c>
      <c r="Z355" s="136">
        <v>0</v>
      </c>
      <c r="AA355" s="47">
        <f t="shared" si="16"/>
        <v>0</v>
      </c>
      <c r="AB355" s="47">
        <f t="shared" si="17"/>
        <v>0</v>
      </c>
      <c r="AD355" s="135" t="s">
        <v>359</v>
      </c>
      <c r="AE355" s="135" t="s">
        <v>360</v>
      </c>
      <c r="AF355" s="136">
        <v>2019</v>
      </c>
      <c r="AG355" s="135" t="s">
        <v>164</v>
      </c>
      <c r="AH355" s="135" t="s">
        <v>1007</v>
      </c>
      <c r="AI355" s="135" t="s">
        <v>1008</v>
      </c>
      <c r="AJ355" s="136">
        <v>18847.71</v>
      </c>
    </row>
    <row r="356" spans="1:36" ht="12.75" customHeight="1" x14ac:dyDescent="0.25">
      <c r="A356" s="142" t="s">
        <v>133</v>
      </c>
      <c r="B356" s="142" t="s">
        <v>134</v>
      </c>
      <c r="C356" s="143" t="s">
        <v>142</v>
      </c>
      <c r="D356" s="143" t="s">
        <v>143</v>
      </c>
      <c r="E356" s="143">
        <v>2019</v>
      </c>
      <c r="F356" s="144">
        <v>1069.95</v>
      </c>
      <c r="G356" s="144">
        <v>1054.2</v>
      </c>
      <c r="H356" s="144">
        <v>0</v>
      </c>
      <c r="I356" s="144">
        <v>-605.85</v>
      </c>
      <c r="J356" s="97"/>
      <c r="K356" s="48"/>
      <c r="R356" s="47" t="str">
        <f t="shared" si="15"/>
        <v>419690</v>
      </c>
      <c r="S356" s="135" t="s">
        <v>602</v>
      </c>
      <c r="T356" s="135" t="s">
        <v>603</v>
      </c>
      <c r="U356" s="135" t="s">
        <v>1140</v>
      </c>
      <c r="V356" s="135" t="s">
        <v>1141</v>
      </c>
      <c r="W356" s="136">
        <v>2019</v>
      </c>
      <c r="X356" s="136">
        <v>0</v>
      </c>
      <c r="Y356" s="135" t="s">
        <v>938</v>
      </c>
      <c r="Z356" s="136">
        <v>0</v>
      </c>
      <c r="AA356" s="47">
        <f t="shared" si="16"/>
        <v>0</v>
      </c>
      <c r="AB356" s="47">
        <f t="shared" si="17"/>
        <v>0</v>
      </c>
      <c r="AD356" s="135" t="s">
        <v>775</v>
      </c>
      <c r="AE356" s="135" t="s">
        <v>776</v>
      </c>
      <c r="AF356" s="136">
        <v>2019</v>
      </c>
      <c r="AG356" s="135" t="s">
        <v>164</v>
      </c>
      <c r="AH356" s="135" t="s">
        <v>1007</v>
      </c>
      <c r="AI356" s="135" t="s">
        <v>1008</v>
      </c>
      <c r="AJ356" s="136">
        <v>27016.36</v>
      </c>
    </row>
    <row r="357" spans="1:36" ht="12.75" customHeight="1" x14ac:dyDescent="0.25">
      <c r="A357" s="142" t="s">
        <v>133</v>
      </c>
      <c r="B357" s="142" t="s">
        <v>134</v>
      </c>
      <c r="C357" s="143" t="s">
        <v>885</v>
      </c>
      <c r="D357" s="143" t="s">
        <v>886</v>
      </c>
      <c r="E357" s="143">
        <v>2019</v>
      </c>
      <c r="F357" s="144">
        <v>0</v>
      </c>
      <c r="G357" s="144">
        <v>0</v>
      </c>
      <c r="H357" s="144">
        <v>0</v>
      </c>
      <c r="I357" s="144">
        <v>0</v>
      </c>
      <c r="J357" s="97"/>
      <c r="K357" s="48"/>
      <c r="R357" s="47" t="str">
        <f t="shared" si="15"/>
        <v>420227</v>
      </c>
      <c r="S357" s="135" t="s">
        <v>620</v>
      </c>
      <c r="T357" s="135" t="s">
        <v>621</v>
      </c>
      <c r="U357" s="135" t="s">
        <v>178</v>
      </c>
      <c r="V357" s="135" t="s">
        <v>179</v>
      </c>
      <c r="W357" s="136">
        <v>2019</v>
      </c>
      <c r="X357" s="136">
        <v>1</v>
      </c>
      <c r="Y357" s="135" t="s">
        <v>878</v>
      </c>
      <c r="Z357" s="136">
        <v>644.67999999999995</v>
      </c>
      <c r="AA357" s="47">
        <f t="shared" si="16"/>
        <v>27076.5</v>
      </c>
      <c r="AB357" s="47">
        <f t="shared" si="17"/>
        <v>2.3800000000000002E-2</v>
      </c>
      <c r="AD357" s="135" t="s">
        <v>429</v>
      </c>
      <c r="AE357" s="135" t="s">
        <v>430</v>
      </c>
      <c r="AF357" s="136">
        <v>2019</v>
      </c>
      <c r="AG357" s="135" t="s">
        <v>164</v>
      </c>
      <c r="AH357" s="135" t="s">
        <v>1007</v>
      </c>
      <c r="AI357" s="135" t="s">
        <v>1008</v>
      </c>
      <c r="AJ357" s="136">
        <v>27614.81</v>
      </c>
    </row>
    <row r="358" spans="1:36" ht="12.75" customHeight="1" x14ac:dyDescent="0.25">
      <c r="A358" s="142" t="s">
        <v>133</v>
      </c>
      <c r="B358" s="142" t="s">
        <v>134</v>
      </c>
      <c r="C358" s="143" t="s">
        <v>144</v>
      </c>
      <c r="D358" s="143" t="s">
        <v>145</v>
      </c>
      <c r="E358" s="143">
        <v>2019</v>
      </c>
      <c r="F358" s="144">
        <v>699.17</v>
      </c>
      <c r="G358" s="144">
        <v>554.44000000000005</v>
      </c>
      <c r="H358" s="144">
        <v>-229.73</v>
      </c>
      <c r="I358" s="144">
        <v>-554.44000000000005</v>
      </c>
      <c r="J358" s="97"/>
      <c r="K358" s="48"/>
      <c r="R358" s="47" t="str">
        <f t="shared" si="15"/>
        <v>420745</v>
      </c>
      <c r="S358" s="135" t="s">
        <v>620</v>
      </c>
      <c r="T358" s="135" t="s">
        <v>621</v>
      </c>
      <c r="U358" s="135" t="s">
        <v>622</v>
      </c>
      <c r="V358" s="135" t="s">
        <v>623</v>
      </c>
      <c r="W358" s="136">
        <v>2019</v>
      </c>
      <c r="X358" s="136">
        <v>962</v>
      </c>
      <c r="Y358" s="135" t="s">
        <v>878</v>
      </c>
      <c r="Z358" s="136">
        <v>48145.99</v>
      </c>
      <c r="AA358" s="47">
        <f t="shared" si="16"/>
        <v>48145.99</v>
      </c>
      <c r="AB358" s="47">
        <f t="shared" si="17"/>
        <v>1</v>
      </c>
      <c r="AD358" s="135" t="s">
        <v>431</v>
      </c>
      <c r="AE358" s="135" t="s">
        <v>432</v>
      </c>
      <c r="AF358" s="136">
        <v>2019</v>
      </c>
      <c r="AG358" s="135" t="s">
        <v>164</v>
      </c>
      <c r="AH358" s="135" t="s">
        <v>1007</v>
      </c>
      <c r="AI358" s="135" t="s">
        <v>1008</v>
      </c>
      <c r="AJ358" s="136">
        <v>26575.31</v>
      </c>
    </row>
    <row r="359" spans="1:36" ht="12.75" customHeight="1" x14ac:dyDescent="0.25">
      <c r="A359" s="142" t="s">
        <v>146</v>
      </c>
      <c r="B359" s="142" t="s">
        <v>147</v>
      </c>
      <c r="C359" s="143" t="s">
        <v>148</v>
      </c>
      <c r="D359" s="143" t="s">
        <v>149</v>
      </c>
      <c r="E359" s="143">
        <v>2019</v>
      </c>
      <c r="F359" s="144">
        <v>5948.83</v>
      </c>
      <c r="G359" s="144">
        <v>5896.91</v>
      </c>
      <c r="H359" s="144">
        <v>0</v>
      </c>
      <c r="I359" s="144">
        <v>0</v>
      </c>
      <c r="J359" s="97"/>
      <c r="K359" s="48"/>
      <c r="R359" s="47" t="str">
        <f t="shared" si="15"/>
        <v>420746</v>
      </c>
      <c r="S359" s="135" t="s">
        <v>620</v>
      </c>
      <c r="T359" s="135" t="s">
        <v>621</v>
      </c>
      <c r="U359" s="135" t="s">
        <v>939</v>
      </c>
      <c r="V359" s="135" t="s">
        <v>940</v>
      </c>
      <c r="W359" s="136">
        <v>2019</v>
      </c>
      <c r="X359" s="136">
        <v>402</v>
      </c>
      <c r="Y359" s="135" t="s">
        <v>938</v>
      </c>
      <c r="Z359" s="136">
        <v>20374.12</v>
      </c>
      <c r="AA359" s="47">
        <f t="shared" si="16"/>
        <v>20374.12</v>
      </c>
      <c r="AB359" s="47">
        <f t="shared" si="17"/>
        <v>1</v>
      </c>
      <c r="AD359" s="135" t="s">
        <v>162</v>
      </c>
      <c r="AE359" s="135" t="s">
        <v>163</v>
      </c>
      <c r="AF359" s="136">
        <v>2019</v>
      </c>
      <c r="AG359" s="135" t="s">
        <v>164</v>
      </c>
      <c r="AH359" s="135" t="s">
        <v>1007</v>
      </c>
      <c r="AI359" s="135" t="s">
        <v>1008</v>
      </c>
      <c r="AJ359" s="136">
        <v>567.33000000000004</v>
      </c>
    </row>
    <row r="360" spans="1:36" ht="12.75" customHeight="1" x14ac:dyDescent="0.25">
      <c r="A360" s="142" t="s">
        <v>146</v>
      </c>
      <c r="B360" s="142" t="s">
        <v>147</v>
      </c>
      <c r="C360" s="143" t="s">
        <v>150</v>
      </c>
      <c r="D360" s="143" t="s">
        <v>151</v>
      </c>
      <c r="E360" s="143">
        <v>2019</v>
      </c>
      <c r="F360" s="144">
        <v>5649.77</v>
      </c>
      <c r="G360" s="144">
        <v>5577.32</v>
      </c>
      <c r="H360" s="144">
        <v>0</v>
      </c>
      <c r="I360" s="144">
        <v>0</v>
      </c>
      <c r="J360" s="97"/>
      <c r="K360" s="48"/>
      <c r="R360" s="47" t="str">
        <f t="shared" si="15"/>
        <v>420747</v>
      </c>
      <c r="S360" s="135" t="s">
        <v>620</v>
      </c>
      <c r="T360" s="135" t="s">
        <v>621</v>
      </c>
      <c r="U360" s="135" t="s">
        <v>624</v>
      </c>
      <c r="V360" s="135" t="s">
        <v>625</v>
      </c>
      <c r="W360" s="136">
        <v>2019</v>
      </c>
      <c r="X360" s="136">
        <v>77</v>
      </c>
      <c r="Y360" s="135" t="s">
        <v>878</v>
      </c>
      <c r="Z360" s="136">
        <v>8144.23</v>
      </c>
      <c r="AA360" s="47">
        <f t="shared" si="16"/>
        <v>8250</v>
      </c>
      <c r="AB360" s="47">
        <f t="shared" si="17"/>
        <v>0.98719999999999997</v>
      </c>
      <c r="AD360" s="135" t="s">
        <v>302</v>
      </c>
      <c r="AE360" s="135" t="s">
        <v>1070</v>
      </c>
      <c r="AF360" s="136">
        <v>2019</v>
      </c>
      <c r="AG360" s="135" t="s">
        <v>164</v>
      </c>
      <c r="AH360" s="135" t="s">
        <v>1007</v>
      </c>
      <c r="AI360" s="135" t="s">
        <v>1008</v>
      </c>
      <c r="AJ360" s="136">
        <v>27943.34</v>
      </c>
    </row>
    <row r="361" spans="1:36" ht="12.75" customHeight="1" x14ac:dyDescent="0.25">
      <c r="A361" s="142" t="s">
        <v>146</v>
      </c>
      <c r="B361" s="142" t="s">
        <v>147</v>
      </c>
      <c r="C361" s="143" t="s">
        <v>152</v>
      </c>
      <c r="D361" s="143" t="s">
        <v>153</v>
      </c>
      <c r="E361" s="143">
        <v>2019</v>
      </c>
      <c r="F361" s="144">
        <v>585.9</v>
      </c>
      <c r="G361" s="144">
        <v>555.45000000000005</v>
      </c>
      <c r="H361" s="144">
        <v>0</v>
      </c>
      <c r="I361" s="144">
        <v>0</v>
      </c>
      <c r="J361" s="97"/>
      <c r="K361" s="48"/>
      <c r="R361" s="47" t="str">
        <f t="shared" si="15"/>
        <v>420748</v>
      </c>
      <c r="S361" s="135" t="s">
        <v>620</v>
      </c>
      <c r="T361" s="135" t="s">
        <v>621</v>
      </c>
      <c r="U361" s="135" t="s">
        <v>626</v>
      </c>
      <c r="V361" s="135" t="s">
        <v>627</v>
      </c>
      <c r="W361" s="136">
        <v>2019</v>
      </c>
      <c r="X361" s="136">
        <v>34</v>
      </c>
      <c r="Y361" s="135" t="s">
        <v>938</v>
      </c>
      <c r="Z361" s="136">
        <v>4904.71</v>
      </c>
      <c r="AA361" s="47">
        <f t="shared" si="16"/>
        <v>4904.71</v>
      </c>
      <c r="AB361" s="47">
        <f t="shared" si="17"/>
        <v>1</v>
      </c>
      <c r="AD361" s="135" t="s">
        <v>1131</v>
      </c>
      <c r="AE361" s="135" t="s">
        <v>1132</v>
      </c>
      <c r="AF361" s="136">
        <v>2019</v>
      </c>
      <c r="AG361" s="135" t="s">
        <v>164</v>
      </c>
      <c r="AH361" s="135" t="s">
        <v>1007</v>
      </c>
      <c r="AI361" s="135" t="s">
        <v>1008</v>
      </c>
      <c r="AJ361" s="136">
        <v>53438</v>
      </c>
    </row>
    <row r="362" spans="1:36" ht="12.75" customHeight="1" x14ac:dyDescent="0.25">
      <c r="A362" s="142" t="s">
        <v>146</v>
      </c>
      <c r="B362" s="142" t="s">
        <v>147</v>
      </c>
      <c r="C362" s="143" t="s">
        <v>154</v>
      </c>
      <c r="D362" s="143" t="s">
        <v>38</v>
      </c>
      <c r="E362" s="143">
        <v>2019</v>
      </c>
      <c r="F362" s="144">
        <v>240.97</v>
      </c>
      <c r="G362" s="144">
        <v>229.07</v>
      </c>
      <c r="H362" s="144">
        <v>0</v>
      </c>
      <c r="I362" s="144">
        <v>0</v>
      </c>
      <c r="J362" s="97"/>
      <c r="K362" s="48"/>
      <c r="R362" s="47" t="str">
        <f t="shared" si="15"/>
        <v>420749</v>
      </c>
      <c r="S362" s="135" t="s">
        <v>620</v>
      </c>
      <c r="T362" s="135" t="s">
        <v>621</v>
      </c>
      <c r="U362" s="135" t="s">
        <v>628</v>
      </c>
      <c r="V362" s="135" t="s">
        <v>629</v>
      </c>
      <c r="W362" s="136">
        <v>2019</v>
      </c>
      <c r="X362" s="136">
        <v>8</v>
      </c>
      <c r="Y362" s="135" t="s">
        <v>878</v>
      </c>
      <c r="Z362" s="136">
        <v>8736.2000000000007</v>
      </c>
      <c r="AA362" s="47">
        <f t="shared" si="16"/>
        <v>8736.2000000000007</v>
      </c>
      <c r="AB362" s="47">
        <f t="shared" si="17"/>
        <v>1</v>
      </c>
      <c r="AD362" s="135" t="s">
        <v>1133</v>
      </c>
      <c r="AE362" s="135" t="s">
        <v>1134</v>
      </c>
      <c r="AF362" s="136">
        <v>2019</v>
      </c>
      <c r="AG362" s="135" t="s">
        <v>164</v>
      </c>
      <c r="AH362" s="135" t="s">
        <v>1007</v>
      </c>
      <c r="AI362" s="135" t="s">
        <v>1008</v>
      </c>
      <c r="AJ362" s="136">
        <v>103892</v>
      </c>
    </row>
    <row r="363" spans="1:36" ht="12.75" customHeight="1" x14ac:dyDescent="0.25">
      <c r="A363" s="142" t="s">
        <v>146</v>
      </c>
      <c r="B363" s="142" t="s">
        <v>147</v>
      </c>
      <c r="C363" s="143" t="s">
        <v>156</v>
      </c>
      <c r="D363" s="143" t="s">
        <v>157</v>
      </c>
      <c r="E363" s="143">
        <v>2019</v>
      </c>
      <c r="F363" s="144">
        <v>6571.67</v>
      </c>
      <c r="G363" s="144">
        <v>6810.52</v>
      </c>
      <c r="H363" s="144">
        <v>0</v>
      </c>
      <c r="I363" s="144">
        <v>0</v>
      </c>
      <c r="J363" s="97"/>
      <c r="K363" s="48"/>
      <c r="R363" s="47" t="str">
        <f t="shared" si="15"/>
        <v>420750</v>
      </c>
      <c r="S363" s="135" t="s">
        <v>620</v>
      </c>
      <c r="T363" s="135" t="s">
        <v>621</v>
      </c>
      <c r="U363" s="135" t="s">
        <v>630</v>
      </c>
      <c r="V363" s="135" t="s">
        <v>631</v>
      </c>
      <c r="W363" s="136">
        <v>2019</v>
      </c>
      <c r="X363" s="136">
        <v>195</v>
      </c>
      <c r="Y363" s="135" t="s">
        <v>878</v>
      </c>
      <c r="Z363" s="136">
        <v>26148.41</v>
      </c>
      <c r="AA363" s="47">
        <f t="shared" si="16"/>
        <v>26148.41</v>
      </c>
      <c r="AB363" s="47">
        <f t="shared" si="17"/>
        <v>1</v>
      </c>
      <c r="AD363" s="115"/>
      <c r="AE363" s="115"/>
      <c r="AF363" s="116"/>
      <c r="AG363" s="115"/>
      <c r="AH363" s="115"/>
      <c r="AI363" s="115"/>
      <c r="AJ363" s="116"/>
    </row>
    <row r="364" spans="1:36" ht="12.75" customHeight="1" x14ac:dyDescent="0.25">
      <c r="A364" s="142" t="s">
        <v>146</v>
      </c>
      <c r="B364" s="142" t="s">
        <v>147</v>
      </c>
      <c r="C364" s="143" t="s">
        <v>158</v>
      </c>
      <c r="D364" s="143" t="s">
        <v>159</v>
      </c>
      <c r="E364" s="143">
        <v>2019</v>
      </c>
      <c r="F364" s="144">
        <v>380.1</v>
      </c>
      <c r="G364" s="144">
        <v>365.89</v>
      </c>
      <c r="H364" s="144">
        <v>0</v>
      </c>
      <c r="I364" s="144">
        <v>0</v>
      </c>
      <c r="J364" s="97"/>
      <c r="K364" s="48"/>
      <c r="R364" s="47" t="str">
        <f t="shared" si="15"/>
        <v>420751</v>
      </c>
      <c r="S364" s="135" t="s">
        <v>620</v>
      </c>
      <c r="T364" s="135" t="s">
        <v>621</v>
      </c>
      <c r="U364" s="135" t="s">
        <v>632</v>
      </c>
      <c r="V364" s="135" t="s">
        <v>633</v>
      </c>
      <c r="W364" s="136">
        <v>2019</v>
      </c>
      <c r="X364" s="136">
        <v>123</v>
      </c>
      <c r="Y364" s="135" t="s">
        <v>938</v>
      </c>
      <c r="Z364" s="136">
        <v>6537.1</v>
      </c>
      <c r="AA364" s="47">
        <f t="shared" si="16"/>
        <v>6537.1</v>
      </c>
      <c r="AB364" s="47">
        <f t="shared" si="17"/>
        <v>1</v>
      </c>
      <c r="AD364" s="113"/>
      <c r="AE364" s="113"/>
      <c r="AF364" s="114"/>
      <c r="AG364" s="113"/>
      <c r="AH364" s="113"/>
      <c r="AI364" s="113"/>
      <c r="AJ364" s="114"/>
    </row>
    <row r="365" spans="1:36" ht="12.75" customHeight="1" x14ac:dyDescent="0.25">
      <c r="A365" s="142" t="s">
        <v>146</v>
      </c>
      <c r="B365" s="142" t="s">
        <v>147</v>
      </c>
      <c r="C365" s="143" t="s">
        <v>160</v>
      </c>
      <c r="D365" s="143" t="s">
        <v>161</v>
      </c>
      <c r="E365" s="143">
        <v>2019</v>
      </c>
      <c r="F365" s="144">
        <v>11387.8</v>
      </c>
      <c r="G365" s="144">
        <v>11521.05</v>
      </c>
      <c r="H365" s="144">
        <v>0</v>
      </c>
      <c r="I365" s="144">
        <v>0</v>
      </c>
      <c r="J365" s="97"/>
      <c r="K365" s="48"/>
      <c r="R365" s="47" t="str">
        <f t="shared" si="15"/>
        <v>420754</v>
      </c>
      <c r="S365" s="135" t="s">
        <v>620</v>
      </c>
      <c r="T365" s="135" t="s">
        <v>621</v>
      </c>
      <c r="U365" s="135" t="s">
        <v>634</v>
      </c>
      <c r="V365" s="135" t="s">
        <v>635</v>
      </c>
      <c r="W365" s="136">
        <v>2019</v>
      </c>
      <c r="X365" s="136">
        <v>71</v>
      </c>
      <c r="Y365" s="135" t="s">
        <v>878</v>
      </c>
      <c r="Z365" s="136">
        <v>14264.25</v>
      </c>
      <c r="AA365" s="47">
        <f t="shared" si="16"/>
        <v>14264.25</v>
      </c>
      <c r="AB365" s="47">
        <f t="shared" si="17"/>
        <v>1</v>
      </c>
      <c r="AD365" s="113"/>
      <c r="AE365" s="113"/>
      <c r="AF365" s="114"/>
      <c r="AG365" s="113"/>
      <c r="AH365" s="113"/>
      <c r="AI365" s="113"/>
      <c r="AJ365" s="114"/>
    </row>
    <row r="366" spans="1:36" ht="12.75" customHeight="1" x14ac:dyDescent="0.25">
      <c r="A366" s="142" t="s">
        <v>146</v>
      </c>
      <c r="B366" s="142" t="s">
        <v>147</v>
      </c>
      <c r="C366" s="143" t="s">
        <v>162</v>
      </c>
      <c r="D366" s="143" t="s">
        <v>163</v>
      </c>
      <c r="E366" s="143">
        <v>2019</v>
      </c>
      <c r="F366" s="144">
        <v>35.28</v>
      </c>
      <c r="G366" s="144">
        <v>0</v>
      </c>
      <c r="H366" s="144">
        <v>0</v>
      </c>
      <c r="I366" s="144">
        <v>0</v>
      </c>
      <c r="J366" s="97"/>
      <c r="K366" s="48"/>
      <c r="R366" s="47" t="str">
        <f t="shared" si="15"/>
        <v>420768</v>
      </c>
      <c r="S366" s="135" t="s">
        <v>620</v>
      </c>
      <c r="T366" s="135" t="s">
        <v>621</v>
      </c>
      <c r="U366" s="135" t="s">
        <v>636</v>
      </c>
      <c r="V366" s="135" t="s">
        <v>637</v>
      </c>
      <c r="W366" s="136">
        <v>2019</v>
      </c>
      <c r="X366" s="136">
        <v>86</v>
      </c>
      <c r="Y366" s="135" t="s">
        <v>878</v>
      </c>
      <c r="Z366" s="136">
        <v>20455.87</v>
      </c>
      <c r="AA366" s="47">
        <f t="shared" si="16"/>
        <v>20455.87</v>
      </c>
      <c r="AB366" s="47">
        <f t="shared" si="17"/>
        <v>1</v>
      </c>
      <c r="AD366" s="113"/>
      <c r="AE366" s="113"/>
      <c r="AF366" s="114"/>
      <c r="AG366" s="113"/>
      <c r="AH366" s="113"/>
      <c r="AI366" s="113"/>
      <c r="AJ366" s="114"/>
    </row>
    <row r="367" spans="1:36" ht="12.75" customHeight="1" x14ac:dyDescent="0.25">
      <c r="A367" s="142" t="s">
        <v>164</v>
      </c>
      <c r="B367" s="142" t="s">
        <v>165</v>
      </c>
      <c r="C367" s="143" t="s">
        <v>166</v>
      </c>
      <c r="D367" s="143" t="s">
        <v>167</v>
      </c>
      <c r="E367" s="143">
        <v>2019</v>
      </c>
      <c r="F367" s="144">
        <v>39095.03</v>
      </c>
      <c r="G367" s="144">
        <v>39973.57</v>
      </c>
      <c r="H367" s="144">
        <v>0</v>
      </c>
      <c r="I367" s="144">
        <v>0</v>
      </c>
      <c r="J367" s="97"/>
      <c r="K367" s="48"/>
      <c r="R367" s="47" t="str">
        <f t="shared" si="15"/>
        <v>420769</v>
      </c>
      <c r="S367" s="135" t="s">
        <v>620</v>
      </c>
      <c r="T367" s="135" t="s">
        <v>621</v>
      </c>
      <c r="U367" s="135" t="s">
        <v>638</v>
      </c>
      <c r="V367" s="135" t="s">
        <v>639</v>
      </c>
      <c r="W367" s="136">
        <v>2019</v>
      </c>
      <c r="X367" s="136">
        <v>43</v>
      </c>
      <c r="Y367" s="135" t="s">
        <v>938</v>
      </c>
      <c r="Z367" s="136">
        <v>20455.87</v>
      </c>
      <c r="AA367" s="47">
        <f t="shared" si="16"/>
        <v>20455.87</v>
      </c>
      <c r="AB367" s="47">
        <f t="shared" si="17"/>
        <v>1</v>
      </c>
      <c r="AD367" s="113"/>
      <c r="AE367" s="113"/>
      <c r="AF367" s="114"/>
      <c r="AG367" s="113"/>
      <c r="AH367" s="113"/>
      <c r="AI367" s="113"/>
      <c r="AJ367" s="114"/>
    </row>
    <row r="368" spans="1:36" ht="12.75" customHeight="1" x14ac:dyDescent="0.25">
      <c r="A368" s="142" t="s">
        <v>168</v>
      </c>
      <c r="B368" s="142" t="s">
        <v>169</v>
      </c>
      <c r="C368" s="143" t="s">
        <v>170</v>
      </c>
      <c r="D368" s="143" t="s">
        <v>171</v>
      </c>
      <c r="E368" s="143">
        <v>2019</v>
      </c>
      <c r="F368" s="144">
        <v>20431.68</v>
      </c>
      <c r="G368" s="144">
        <v>20918.3</v>
      </c>
      <c r="H368" s="144">
        <v>0</v>
      </c>
      <c r="I368" s="144">
        <v>0</v>
      </c>
      <c r="J368" s="97"/>
      <c r="K368" s="48"/>
      <c r="R368" s="47" t="str">
        <f t="shared" si="15"/>
        <v>420777</v>
      </c>
      <c r="S368" s="135" t="s">
        <v>620</v>
      </c>
      <c r="T368" s="135" t="s">
        <v>621</v>
      </c>
      <c r="U368" s="135" t="s">
        <v>648</v>
      </c>
      <c r="V368" s="135" t="s">
        <v>649</v>
      </c>
      <c r="W368" s="136">
        <v>2019</v>
      </c>
      <c r="X368" s="136">
        <v>8</v>
      </c>
      <c r="Y368" s="135" t="s">
        <v>878</v>
      </c>
      <c r="Z368" s="136">
        <v>2222.98</v>
      </c>
      <c r="AA368" s="47">
        <f t="shared" si="16"/>
        <v>59464.78</v>
      </c>
      <c r="AB368" s="47">
        <f t="shared" si="17"/>
        <v>3.7400000000000003E-2</v>
      </c>
      <c r="AD368" s="113"/>
      <c r="AE368" s="113"/>
      <c r="AF368" s="114"/>
      <c r="AG368" s="113"/>
      <c r="AH368" s="113"/>
      <c r="AI368" s="113"/>
      <c r="AJ368" s="114"/>
    </row>
    <row r="369" spans="1:36" ht="12.75" customHeight="1" x14ac:dyDescent="0.25">
      <c r="A369" s="142" t="s">
        <v>168</v>
      </c>
      <c r="B369" s="142" t="s">
        <v>169</v>
      </c>
      <c r="C369" s="143" t="s">
        <v>172</v>
      </c>
      <c r="D369" s="143" t="s">
        <v>173</v>
      </c>
      <c r="E369" s="143">
        <v>2019</v>
      </c>
      <c r="F369" s="144">
        <v>12221.17</v>
      </c>
      <c r="G369" s="144">
        <v>13466.16</v>
      </c>
      <c r="H369" s="144">
        <v>0</v>
      </c>
      <c r="I369" s="144">
        <v>-8637.33</v>
      </c>
      <c r="J369" s="97"/>
      <c r="K369" s="48"/>
      <c r="R369" s="47" t="str">
        <f t="shared" si="15"/>
        <v>429701</v>
      </c>
      <c r="S369" s="135" t="s">
        <v>620</v>
      </c>
      <c r="T369" s="135" t="s">
        <v>621</v>
      </c>
      <c r="U369" s="135" t="s">
        <v>990</v>
      </c>
      <c r="V369" s="135" t="s">
        <v>991</v>
      </c>
      <c r="W369" s="136">
        <v>2019</v>
      </c>
      <c r="X369" s="136">
        <v>0</v>
      </c>
      <c r="Y369" s="135" t="s">
        <v>878</v>
      </c>
      <c r="Z369" s="136">
        <v>0</v>
      </c>
      <c r="AA369" s="47">
        <f t="shared" si="16"/>
        <v>0</v>
      </c>
      <c r="AB369" s="47">
        <f t="shared" si="17"/>
        <v>0</v>
      </c>
      <c r="AD369" s="115"/>
      <c r="AE369" s="115"/>
      <c r="AF369" s="116"/>
      <c r="AG369" s="115"/>
      <c r="AH369" s="115"/>
      <c r="AI369" s="115"/>
      <c r="AJ369" s="116"/>
    </row>
    <row r="370" spans="1:36" ht="12.75" customHeight="1" x14ac:dyDescent="0.25">
      <c r="A370" s="142" t="s">
        <v>168</v>
      </c>
      <c r="B370" s="142" t="s">
        <v>169</v>
      </c>
      <c r="C370" s="143" t="s">
        <v>174</v>
      </c>
      <c r="D370" s="143" t="s">
        <v>175</v>
      </c>
      <c r="E370" s="143">
        <v>2019</v>
      </c>
      <c r="F370" s="144">
        <v>0</v>
      </c>
      <c r="G370" s="144">
        <v>0</v>
      </c>
      <c r="H370" s="144">
        <v>0</v>
      </c>
      <c r="I370" s="144">
        <v>0</v>
      </c>
      <c r="J370" s="97"/>
      <c r="K370" s="48"/>
      <c r="R370" s="47" t="str">
        <f t="shared" si="15"/>
        <v>430774</v>
      </c>
      <c r="S370" s="135" t="s">
        <v>640</v>
      </c>
      <c r="T370" s="135" t="s">
        <v>641</v>
      </c>
      <c r="U370" s="135" t="s">
        <v>642</v>
      </c>
      <c r="V370" s="135" t="s">
        <v>643</v>
      </c>
      <c r="W370" s="136">
        <v>2019</v>
      </c>
      <c r="X370" s="136">
        <v>150</v>
      </c>
      <c r="Y370" s="135" t="s">
        <v>878</v>
      </c>
      <c r="Z370" s="136">
        <v>29143.119999999999</v>
      </c>
      <c r="AA370" s="47">
        <f t="shared" si="16"/>
        <v>29143.119999999999</v>
      </c>
      <c r="AB370" s="47">
        <f t="shared" si="17"/>
        <v>1</v>
      </c>
      <c r="AD370" s="113"/>
      <c r="AE370" s="113"/>
      <c r="AF370" s="114"/>
      <c r="AG370" s="113"/>
      <c r="AH370" s="113"/>
      <c r="AI370" s="113"/>
      <c r="AJ370" s="117"/>
    </row>
    <row r="371" spans="1:36" ht="12.75" customHeight="1" x14ac:dyDescent="0.25">
      <c r="A371" s="142" t="s">
        <v>168</v>
      </c>
      <c r="B371" s="142" t="s">
        <v>169</v>
      </c>
      <c r="C371" s="143" t="s">
        <v>176</v>
      </c>
      <c r="D371" s="143" t="s">
        <v>177</v>
      </c>
      <c r="E371" s="143">
        <v>2019</v>
      </c>
      <c r="F371" s="144">
        <v>1586.08</v>
      </c>
      <c r="G371" s="144">
        <v>1532.4</v>
      </c>
      <c r="H371" s="144">
        <v>0</v>
      </c>
      <c r="I371" s="144">
        <v>0</v>
      </c>
      <c r="J371" s="97"/>
      <c r="K371" s="48"/>
      <c r="R371" s="47" t="str">
        <f t="shared" si="15"/>
        <v>430775</v>
      </c>
      <c r="S371" s="135" t="s">
        <v>640</v>
      </c>
      <c r="T371" s="135" t="s">
        <v>641</v>
      </c>
      <c r="U371" s="135" t="s">
        <v>644</v>
      </c>
      <c r="V371" s="135" t="s">
        <v>645</v>
      </c>
      <c r="W371" s="136">
        <v>2019</v>
      </c>
      <c r="X371" s="136">
        <v>737</v>
      </c>
      <c r="Y371" s="135" t="s">
        <v>878</v>
      </c>
      <c r="Z371" s="136">
        <v>31036.5</v>
      </c>
      <c r="AA371" s="47">
        <f t="shared" si="16"/>
        <v>31036.5</v>
      </c>
      <c r="AB371" s="47">
        <f t="shared" si="17"/>
        <v>1</v>
      </c>
      <c r="AD371" s="113"/>
      <c r="AE371" s="113"/>
      <c r="AF371" s="114"/>
      <c r="AG371" s="113"/>
      <c r="AH371" s="113"/>
      <c r="AI371" s="113"/>
      <c r="AJ371" s="117"/>
    </row>
    <row r="372" spans="1:36" ht="12.75" customHeight="1" x14ac:dyDescent="0.25">
      <c r="A372" s="142" t="s">
        <v>168</v>
      </c>
      <c r="B372" s="142" t="s">
        <v>169</v>
      </c>
      <c r="C372" s="143" t="s">
        <v>178</v>
      </c>
      <c r="D372" s="143" t="s">
        <v>179</v>
      </c>
      <c r="E372" s="143">
        <v>2019</v>
      </c>
      <c r="F372" s="144">
        <v>5595.74</v>
      </c>
      <c r="G372" s="144">
        <v>5524.56</v>
      </c>
      <c r="H372" s="144">
        <v>0</v>
      </c>
      <c r="I372" s="144">
        <v>0</v>
      </c>
      <c r="J372" s="97"/>
      <c r="K372" s="48"/>
      <c r="R372" s="47" t="str">
        <f t="shared" si="15"/>
        <v>430776</v>
      </c>
      <c r="S372" s="135" t="s">
        <v>640</v>
      </c>
      <c r="T372" s="135" t="s">
        <v>641</v>
      </c>
      <c r="U372" s="135" t="s">
        <v>646</v>
      </c>
      <c r="V372" s="135" t="s">
        <v>647</v>
      </c>
      <c r="W372" s="136">
        <v>2019</v>
      </c>
      <c r="X372" s="136">
        <v>225</v>
      </c>
      <c r="Y372" s="135" t="s">
        <v>938</v>
      </c>
      <c r="Z372" s="136">
        <v>16500</v>
      </c>
      <c r="AA372" s="47">
        <f t="shared" si="16"/>
        <v>16500</v>
      </c>
      <c r="AB372" s="47">
        <f t="shared" si="17"/>
        <v>1</v>
      </c>
      <c r="AD372" s="113"/>
      <c r="AE372" s="113"/>
      <c r="AF372" s="114"/>
      <c r="AG372" s="113"/>
      <c r="AH372" s="113"/>
      <c r="AI372" s="113"/>
      <c r="AJ372" s="117"/>
    </row>
    <row r="373" spans="1:36" ht="12.75" customHeight="1" x14ac:dyDescent="0.25">
      <c r="A373" s="142" t="s">
        <v>168</v>
      </c>
      <c r="B373" s="142" t="s">
        <v>169</v>
      </c>
      <c r="C373" s="143" t="s">
        <v>180</v>
      </c>
      <c r="D373" s="143" t="s">
        <v>181</v>
      </c>
      <c r="E373" s="143">
        <v>2019</v>
      </c>
      <c r="F373" s="144">
        <v>5845.83</v>
      </c>
      <c r="G373" s="144">
        <v>5666.89</v>
      </c>
      <c r="H373" s="144">
        <v>0</v>
      </c>
      <c r="I373" s="144">
        <v>0</v>
      </c>
      <c r="J373" s="97"/>
      <c r="K373" s="48"/>
      <c r="R373" s="47" t="str">
        <f t="shared" si="15"/>
        <v>430777</v>
      </c>
      <c r="S373" s="135" t="s">
        <v>640</v>
      </c>
      <c r="T373" s="135" t="s">
        <v>641</v>
      </c>
      <c r="U373" s="135" t="s">
        <v>648</v>
      </c>
      <c r="V373" s="135" t="s">
        <v>649</v>
      </c>
      <c r="W373" s="136">
        <v>2019</v>
      </c>
      <c r="X373" s="136">
        <v>206</v>
      </c>
      <c r="Y373" s="135" t="s">
        <v>878</v>
      </c>
      <c r="Z373" s="136">
        <v>57241.8</v>
      </c>
      <c r="AA373" s="47">
        <f t="shared" si="16"/>
        <v>59464.78</v>
      </c>
      <c r="AB373" s="47">
        <f t="shared" si="17"/>
        <v>0.96260000000000001</v>
      </c>
      <c r="AD373" s="113"/>
      <c r="AE373" s="113"/>
      <c r="AF373" s="114"/>
      <c r="AG373" s="113"/>
      <c r="AH373" s="113"/>
      <c r="AI373" s="113"/>
      <c r="AJ373" s="117"/>
    </row>
    <row r="374" spans="1:36" ht="12.75" customHeight="1" x14ac:dyDescent="0.25">
      <c r="A374" s="142" t="s">
        <v>168</v>
      </c>
      <c r="B374" s="142" t="s">
        <v>169</v>
      </c>
      <c r="C374" s="143" t="s">
        <v>182</v>
      </c>
      <c r="D374" s="143" t="s">
        <v>183</v>
      </c>
      <c r="E374" s="143">
        <v>2019</v>
      </c>
      <c r="F374" s="144">
        <v>100.83</v>
      </c>
      <c r="G374" s="144">
        <v>124.91</v>
      </c>
      <c r="H374" s="144">
        <v>0</v>
      </c>
      <c r="I374" s="144">
        <v>0</v>
      </c>
      <c r="J374" s="97"/>
      <c r="K374" s="48"/>
      <c r="R374" s="47" t="str">
        <f t="shared" si="15"/>
        <v>430778</v>
      </c>
      <c r="S374" s="135" t="s">
        <v>640</v>
      </c>
      <c r="T374" s="135" t="s">
        <v>641</v>
      </c>
      <c r="U374" s="135" t="s">
        <v>650</v>
      </c>
      <c r="V374" s="135" t="s">
        <v>651</v>
      </c>
      <c r="W374" s="136">
        <v>2019</v>
      </c>
      <c r="X374" s="136">
        <v>76</v>
      </c>
      <c r="Y374" s="135" t="s">
        <v>938</v>
      </c>
      <c r="Z374" s="136">
        <v>37992.42</v>
      </c>
      <c r="AA374" s="47">
        <f t="shared" si="16"/>
        <v>37992.42</v>
      </c>
      <c r="AB374" s="47">
        <f t="shared" si="17"/>
        <v>1</v>
      </c>
      <c r="AD374" s="113"/>
      <c r="AE374" s="113"/>
      <c r="AF374" s="114"/>
      <c r="AG374" s="113"/>
      <c r="AH374" s="113"/>
      <c r="AI374" s="113"/>
      <c r="AJ374" s="117"/>
    </row>
    <row r="375" spans="1:36" ht="12.75" customHeight="1" x14ac:dyDescent="0.25">
      <c r="A375" s="142" t="s">
        <v>184</v>
      </c>
      <c r="B375" s="142" t="s">
        <v>185</v>
      </c>
      <c r="C375" s="143" t="s">
        <v>186</v>
      </c>
      <c r="D375" s="143" t="s">
        <v>187</v>
      </c>
      <c r="E375" s="143">
        <v>2019</v>
      </c>
      <c r="F375" s="144">
        <v>19802.86</v>
      </c>
      <c r="G375" s="144">
        <v>20247.86</v>
      </c>
      <c r="H375" s="144">
        <v>0</v>
      </c>
      <c r="I375" s="144">
        <v>0</v>
      </c>
      <c r="J375" s="97"/>
      <c r="K375" s="48"/>
      <c r="R375" s="47" t="str">
        <f t="shared" si="15"/>
        <v>430780</v>
      </c>
      <c r="S375" s="135" t="s">
        <v>640</v>
      </c>
      <c r="T375" s="135" t="s">
        <v>641</v>
      </c>
      <c r="U375" s="135" t="s">
        <v>652</v>
      </c>
      <c r="V375" s="135" t="s">
        <v>653</v>
      </c>
      <c r="W375" s="136">
        <v>2019</v>
      </c>
      <c r="X375" s="136">
        <v>563</v>
      </c>
      <c r="Y375" s="135" t="s">
        <v>878</v>
      </c>
      <c r="Z375" s="136">
        <v>23819.02</v>
      </c>
      <c r="AA375" s="47">
        <f t="shared" si="16"/>
        <v>23819.02</v>
      </c>
      <c r="AB375" s="47">
        <f t="shared" si="17"/>
        <v>1</v>
      </c>
      <c r="AD375" s="113"/>
      <c r="AE375" s="113"/>
      <c r="AF375" s="114"/>
      <c r="AG375" s="113"/>
      <c r="AH375" s="113"/>
      <c r="AI375" s="113"/>
      <c r="AJ375" s="117"/>
    </row>
    <row r="376" spans="1:36" ht="12.75" customHeight="1" x14ac:dyDescent="0.25">
      <c r="A376" s="142" t="s">
        <v>184</v>
      </c>
      <c r="B376" s="142" t="s">
        <v>185</v>
      </c>
      <c r="C376" s="143" t="s">
        <v>188</v>
      </c>
      <c r="D376" s="143" t="s">
        <v>189</v>
      </c>
      <c r="E376" s="143">
        <v>2019</v>
      </c>
      <c r="F376" s="144">
        <v>9230.7199999999993</v>
      </c>
      <c r="G376" s="144">
        <v>9438.15</v>
      </c>
      <c r="H376" s="144">
        <v>0</v>
      </c>
      <c r="I376" s="144">
        <v>0</v>
      </c>
      <c r="J376" s="97"/>
      <c r="K376" s="48"/>
      <c r="R376" s="47" t="str">
        <f t="shared" si="15"/>
        <v>430781</v>
      </c>
      <c r="S376" s="135" t="s">
        <v>640</v>
      </c>
      <c r="T376" s="135" t="s">
        <v>641</v>
      </c>
      <c r="U376" s="135" t="s">
        <v>654</v>
      </c>
      <c r="V376" s="135" t="s">
        <v>655</v>
      </c>
      <c r="W376" s="136">
        <v>2019</v>
      </c>
      <c r="X376" s="136">
        <v>221</v>
      </c>
      <c r="Y376" s="135" t="s">
        <v>938</v>
      </c>
      <c r="Z376" s="136">
        <v>11703.12</v>
      </c>
      <c r="AA376" s="47">
        <f t="shared" si="16"/>
        <v>11703.12</v>
      </c>
      <c r="AB376" s="47">
        <f t="shared" si="17"/>
        <v>1</v>
      </c>
      <c r="AD376" s="113"/>
      <c r="AE376" s="113"/>
      <c r="AF376" s="114"/>
      <c r="AG376" s="113"/>
      <c r="AH376" s="113"/>
      <c r="AI376" s="113"/>
      <c r="AJ376" s="117"/>
    </row>
    <row r="377" spans="1:36" ht="12.75" customHeight="1" x14ac:dyDescent="0.25">
      <c r="A377" s="142" t="s">
        <v>190</v>
      </c>
      <c r="B377" s="142" t="s">
        <v>191</v>
      </c>
      <c r="C377" s="143" t="s">
        <v>941</v>
      </c>
      <c r="D377" s="143" t="s">
        <v>942</v>
      </c>
      <c r="E377" s="143">
        <v>2019</v>
      </c>
      <c r="F377" s="144">
        <v>19533.59</v>
      </c>
      <c r="G377" s="144">
        <v>19307.89</v>
      </c>
      <c r="H377" s="144">
        <v>0</v>
      </c>
      <c r="I377" s="144">
        <v>0</v>
      </c>
      <c r="J377" s="97"/>
      <c r="K377" s="48"/>
      <c r="R377" s="47" t="str">
        <f t="shared" si="15"/>
        <v>430782</v>
      </c>
      <c r="S377" s="135" t="s">
        <v>640</v>
      </c>
      <c r="T377" s="135" t="s">
        <v>641</v>
      </c>
      <c r="U377" s="135" t="s">
        <v>656</v>
      </c>
      <c r="V377" s="135" t="s">
        <v>657</v>
      </c>
      <c r="W377" s="136">
        <v>2019</v>
      </c>
      <c r="X377" s="136">
        <v>122</v>
      </c>
      <c r="Y377" s="135" t="s">
        <v>878</v>
      </c>
      <c r="Z377" s="136">
        <v>15501.35</v>
      </c>
      <c r="AA377" s="47">
        <f t="shared" si="16"/>
        <v>15501.35</v>
      </c>
      <c r="AB377" s="47">
        <f t="shared" si="17"/>
        <v>1</v>
      </c>
      <c r="AD377" s="77"/>
      <c r="AE377" s="77"/>
      <c r="AF377" s="78"/>
      <c r="AG377" s="77"/>
      <c r="AH377" s="77"/>
      <c r="AI377" s="77"/>
      <c r="AJ377" s="99"/>
    </row>
    <row r="378" spans="1:36" ht="12.75" customHeight="1" x14ac:dyDescent="0.25">
      <c r="A378" s="142" t="s">
        <v>190</v>
      </c>
      <c r="B378" s="142" t="s">
        <v>191</v>
      </c>
      <c r="C378" s="143" t="s">
        <v>192</v>
      </c>
      <c r="D378" s="143" t="s">
        <v>193</v>
      </c>
      <c r="E378" s="143">
        <v>2019</v>
      </c>
      <c r="F378" s="144">
        <v>18846.36</v>
      </c>
      <c r="G378" s="144">
        <v>18670.13</v>
      </c>
      <c r="H378" s="144">
        <v>0</v>
      </c>
      <c r="I378" s="144">
        <v>0</v>
      </c>
      <c r="J378" s="97"/>
      <c r="K378" s="48"/>
      <c r="R378" s="47" t="str">
        <f t="shared" si="15"/>
        <v>430783</v>
      </c>
      <c r="S378" s="135" t="s">
        <v>640</v>
      </c>
      <c r="T378" s="135" t="s">
        <v>641</v>
      </c>
      <c r="U378" s="135" t="s">
        <v>658</v>
      </c>
      <c r="V378" s="135" t="s">
        <v>659</v>
      </c>
      <c r="W378" s="136">
        <v>2019</v>
      </c>
      <c r="X378" s="136">
        <v>41</v>
      </c>
      <c r="Y378" s="135" t="s">
        <v>938</v>
      </c>
      <c r="Z378" s="136">
        <v>9280.23</v>
      </c>
      <c r="AA378" s="47">
        <f t="shared" si="16"/>
        <v>9280.23</v>
      </c>
      <c r="AB378" s="47">
        <f t="shared" si="17"/>
        <v>1</v>
      </c>
      <c r="AD378" s="77"/>
      <c r="AE378" s="77"/>
      <c r="AF378" s="78"/>
      <c r="AG378" s="77"/>
      <c r="AH378" s="77"/>
      <c r="AI378" s="77"/>
      <c r="AJ378" s="99"/>
    </row>
    <row r="379" spans="1:36" ht="12.75" customHeight="1" x14ac:dyDescent="0.25">
      <c r="A379" s="142" t="s">
        <v>194</v>
      </c>
      <c r="B379" s="142" t="s">
        <v>195</v>
      </c>
      <c r="C379" s="143" t="s">
        <v>196</v>
      </c>
      <c r="D379" s="143" t="s">
        <v>197</v>
      </c>
      <c r="E379" s="143">
        <v>2019</v>
      </c>
      <c r="F379" s="144">
        <v>26917.62</v>
      </c>
      <c r="G379" s="144">
        <v>26614.55</v>
      </c>
      <c r="H379" s="144">
        <v>0</v>
      </c>
      <c r="I379" s="144">
        <v>0</v>
      </c>
      <c r="J379" s="97"/>
      <c r="K379" s="48"/>
      <c r="R379" s="47" t="str">
        <f t="shared" si="15"/>
        <v>430785</v>
      </c>
      <c r="S379" s="135" t="s">
        <v>640</v>
      </c>
      <c r="T379" s="135" t="s">
        <v>641</v>
      </c>
      <c r="U379" s="135" t="s">
        <v>660</v>
      </c>
      <c r="V379" s="135" t="s">
        <v>661</v>
      </c>
      <c r="W379" s="136">
        <v>2019</v>
      </c>
      <c r="X379" s="136">
        <v>165</v>
      </c>
      <c r="Y379" s="135" t="s">
        <v>938</v>
      </c>
      <c r="Z379" s="136">
        <v>39938.620000000003</v>
      </c>
      <c r="AA379" s="47">
        <f t="shared" si="16"/>
        <v>39938.620000000003</v>
      </c>
      <c r="AB379" s="47">
        <f t="shared" si="17"/>
        <v>1</v>
      </c>
      <c r="AD379" s="77"/>
      <c r="AE379" s="77"/>
      <c r="AF379" s="78"/>
      <c r="AG379" s="77"/>
      <c r="AH379" s="77"/>
      <c r="AI379" s="77"/>
      <c r="AJ379" s="99"/>
    </row>
    <row r="380" spans="1:36" ht="12.75" customHeight="1" x14ac:dyDescent="0.25">
      <c r="A380" s="142" t="s">
        <v>194</v>
      </c>
      <c r="B380" s="142" t="s">
        <v>195</v>
      </c>
      <c r="C380" s="143" t="s">
        <v>198</v>
      </c>
      <c r="D380" s="143" t="s">
        <v>199</v>
      </c>
      <c r="E380" s="143">
        <v>2019</v>
      </c>
      <c r="F380" s="144">
        <v>11706.78</v>
      </c>
      <c r="G380" s="144">
        <v>11576.7</v>
      </c>
      <c r="H380" s="144">
        <v>0</v>
      </c>
      <c r="I380" s="144">
        <v>0</v>
      </c>
      <c r="J380" s="97"/>
      <c r="K380" s="48"/>
      <c r="R380" s="47" t="str">
        <f t="shared" si="15"/>
        <v>430786</v>
      </c>
      <c r="S380" s="135" t="s">
        <v>640</v>
      </c>
      <c r="T380" s="135" t="s">
        <v>641</v>
      </c>
      <c r="U380" s="135" t="s">
        <v>662</v>
      </c>
      <c r="V380" s="135" t="s">
        <v>663</v>
      </c>
      <c r="W380" s="136">
        <v>2019</v>
      </c>
      <c r="X380" s="136">
        <v>93</v>
      </c>
      <c r="Y380" s="135" t="s">
        <v>878</v>
      </c>
      <c r="Z380" s="136">
        <v>45892.99</v>
      </c>
      <c r="AA380" s="47">
        <f t="shared" si="16"/>
        <v>45892.99</v>
      </c>
      <c r="AB380" s="47">
        <f t="shared" si="17"/>
        <v>1</v>
      </c>
      <c r="AD380" s="77"/>
      <c r="AE380" s="77"/>
      <c r="AF380" s="78"/>
      <c r="AG380" s="77"/>
      <c r="AH380" s="77"/>
      <c r="AI380" s="77"/>
      <c r="AJ380" s="99"/>
    </row>
    <row r="381" spans="1:36" ht="12.75" customHeight="1" x14ac:dyDescent="0.25">
      <c r="A381" s="142" t="s">
        <v>194</v>
      </c>
      <c r="B381" s="142" t="s">
        <v>195</v>
      </c>
      <c r="C381" s="143" t="s">
        <v>200</v>
      </c>
      <c r="D381" s="143" t="s">
        <v>201</v>
      </c>
      <c r="E381" s="143">
        <v>2019</v>
      </c>
      <c r="F381" s="144">
        <v>0</v>
      </c>
      <c r="G381" s="144">
        <v>0</v>
      </c>
      <c r="H381" s="144">
        <v>0</v>
      </c>
      <c r="I381" s="144">
        <v>0</v>
      </c>
      <c r="J381" s="97"/>
      <c r="K381" s="48"/>
      <c r="R381" s="47" t="str">
        <f t="shared" si="15"/>
        <v>430787</v>
      </c>
      <c r="S381" s="135" t="s">
        <v>640</v>
      </c>
      <c r="T381" s="135" t="s">
        <v>641</v>
      </c>
      <c r="U381" s="135" t="s">
        <v>664</v>
      </c>
      <c r="V381" s="135" t="s">
        <v>665</v>
      </c>
      <c r="W381" s="136">
        <v>2019</v>
      </c>
      <c r="X381" s="136">
        <v>28</v>
      </c>
      <c r="Y381" s="135" t="s">
        <v>938</v>
      </c>
      <c r="Z381" s="136">
        <v>9340.82</v>
      </c>
      <c r="AA381" s="47">
        <f t="shared" si="16"/>
        <v>9340.82</v>
      </c>
      <c r="AB381" s="47">
        <f t="shared" si="17"/>
        <v>1</v>
      </c>
      <c r="AD381" s="77"/>
      <c r="AE381" s="77"/>
      <c r="AF381" s="78"/>
      <c r="AG381" s="77"/>
      <c r="AH381" s="77"/>
      <c r="AI381" s="77"/>
      <c r="AJ381" s="99"/>
    </row>
    <row r="382" spans="1:36" ht="12.75" customHeight="1" x14ac:dyDescent="0.25">
      <c r="A382" s="142" t="s">
        <v>194</v>
      </c>
      <c r="B382" s="142" t="s">
        <v>195</v>
      </c>
      <c r="C382" s="143" t="s">
        <v>202</v>
      </c>
      <c r="D382" s="143" t="s">
        <v>203</v>
      </c>
      <c r="E382" s="143">
        <v>2019</v>
      </c>
      <c r="F382" s="144">
        <v>6670.08</v>
      </c>
      <c r="G382" s="144">
        <v>6635.91</v>
      </c>
      <c r="H382" s="144">
        <v>0</v>
      </c>
      <c r="I382" s="144">
        <v>0</v>
      </c>
      <c r="J382" s="97"/>
      <c r="K382" s="48"/>
      <c r="R382" s="47" t="str">
        <f t="shared" si="15"/>
        <v>439801</v>
      </c>
      <c r="S382" s="135" t="s">
        <v>640</v>
      </c>
      <c r="T382" s="135" t="s">
        <v>641</v>
      </c>
      <c r="U382" s="135" t="s">
        <v>1076</v>
      </c>
      <c r="V382" s="135" t="s">
        <v>1077</v>
      </c>
      <c r="W382" s="136">
        <v>2019</v>
      </c>
      <c r="X382" s="136">
        <v>0</v>
      </c>
      <c r="Y382" s="135" t="s">
        <v>938</v>
      </c>
      <c r="Z382" s="136">
        <v>0</v>
      </c>
      <c r="AA382" s="47">
        <f t="shared" si="16"/>
        <v>0</v>
      </c>
      <c r="AB382" s="47">
        <f t="shared" si="17"/>
        <v>0</v>
      </c>
      <c r="AD382" s="59"/>
      <c r="AE382" s="59"/>
      <c r="AF382" s="60"/>
      <c r="AG382" s="59"/>
      <c r="AH382" s="59"/>
      <c r="AI382" s="59"/>
      <c r="AJ382" s="100"/>
    </row>
    <row r="383" spans="1:36" ht="12.75" customHeight="1" x14ac:dyDescent="0.25">
      <c r="A383" s="142" t="s">
        <v>194</v>
      </c>
      <c r="B383" s="142" t="s">
        <v>195</v>
      </c>
      <c r="C383" s="143" t="s">
        <v>204</v>
      </c>
      <c r="D383" s="143" t="s">
        <v>205</v>
      </c>
      <c r="E383" s="143">
        <v>2019</v>
      </c>
      <c r="F383" s="144">
        <v>7335.15</v>
      </c>
      <c r="G383" s="144">
        <v>7039.81</v>
      </c>
      <c r="H383" s="144">
        <v>0</v>
      </c>
      <c r="I383" s="144">
        <v>0</v>
      </c>
      <c r="J383" s="97"/>
      <c r="K383" s="48"/>
      <c r="R383" s="47" t="str">
        <f t="shared" si="15"/>
        <v>440607</v>
      </c>
      <c r="S383" s="135" t="s">
        <v>666</v>
      </c>
      <c r="T383" s="135" t="s">
        <v>667</v>
      </c>
      <c r="U383" s="135" t="s">
        <v>522</v>
      </c>
      <c r="V383" s="135" t="s">
        <v>523</v>
      </c>
      <c r="W383" s="136">
        <v>2019</v>
      </c>
      <c r="X383" s="136">
        <v>6</v>
      </c>
      <c r="Y383" s="135" t="s">
        <v>878</v>
      </c>
      <c r="Z383" s="136">
        <v>1942.88</v>
      </c>
      <c r="AA383" s="47">
        <f t="shared" si="16"/>
        <v>17485.96</v>
      </c>
      <c r="AB383" s="47">
        <f t="shared" si="17"/>
        <v>0.1111</v>
      </c>
      <c r="AD383" s="98"/>
      <c r="AE383" s="98"/>
      <c r="AF383" s="98"/>
      <c r="AG383" s="98"/>
      <c r="AH383" s="98"/>
      <c r="AI383" s="98"/>
      <c r="AJ383" s="101"/>
    </row>
    <row r="384" spans="1:36" ht="12.75" customHeight="1" x14ac:dyDescent="0.25">
      <c r="A384" s="142" t="s">
        <v>194</v>
      </c>
      <c r="B384" s="142" t="s">
        <v>195</v>
      </c>
      <c r="C384" s="143" t="s">
        <v>887</v>
      </c>
      <c r="D384" s="143" t="s">
        <v>888</v>
      </c>
      <c r="E384" s="143">
        <v>2019</v>
      </c>
      <c r="F384" s="144">
        <v>0</v>
      </c>
      <c r="G384" s="144">
        <v>0</v>
      </c>
      <c r="H384" s="144">
        <v>0</v>
      </c>
      <c r="I384" s="144">
        <v>0</v>
      </c>
      <c r="J384" s="97"/>
      <c r="K384" s="48"/>
      <c r="R384" s="47" t="str">
        <f t="shared" si="15"/>
        <v>440608</v>
      </c>
      <c r="S384" s="135" t="s">
        <v>666</v>
      </c>
      <c r="T384" s="135" t="s">
        <v>667</v>
      </c>
      <c r="U384" s="135" t="s">
        <v>524</v>
      </c>
      <c r="V384" s="135" t="s">
        <v>525</v>
      </c>
      <c r="W384" s="136">
        <v>2019</v>
      </c>
      <c r="X384" s="136">
        <v>9</v>
      </c>
      <c r="Y384" s="135" t="s">
        <v>938</v>
      </c>
      <c r="Z384" s="136">
        <v>4915.79</v>
      </c>
      <c r="AA384" s="47">
        <f t="shared" si="16"/>
        <v>18570.759999999998</v>
      </c>
      <c r="AB384" s="47">
        <f t="shared" si="17"/>
        <v>0.26469999999999999</v>
      </c>
      <c r="AD384" s="98"/>
      <c r="AE384" s="98"/>
      <c r="AF384" s="98"/>
      <c r="AG384" s="98"/>
      <c r="AH384" s="98"/>
      <c r="AI384" s="98"/>
      <c r="AJ384" s="101"/>
    </row>
    <row r="385" spans="1:36" ht="12.75" customHeight="1" x14ac:dyDescent="0.25">
      <c r="A385" s="142" t="s">
        <v>194</v>
      </c>
      <c r="B385" s="142" t="s">
        <v>195</v>
      </c>
      <c r="C385" s="143" t="s">
        <v>206</v>
      </c>
      <c r="D385" s="143" t="s">
        <v>207</v>
      </c>
      <c r="E385" s="143">
        <v>2019</v>
      </c>
      <c r="F385" s="144">
        <v>4373.46</v>
      </c>
      <c r="G385" s="144">
        <v>4294.0200000000004</v>
      </c>
      <c r="H385" s="144">
        <v>0</v>
      </c>
      <c r="I385" s="144">
        <v>-2453.9</v>
      </c>
      <c r="J385" s="97"/>
      <c r="K385" s="48"/>
      <c r="R385" s="47" t="str">
        <f t="shared" si="15"/>
        <v>440789</v>
      </c>
      <c r="S385" s="135" t="s">
        <v>666</v>
      </c>
      <c r="T385" s="135" t="s">
        <v>667</v>
      </c>
      <c r="U385" s="135" t="s">
        <v>668</v>
      </c>
      <c r="V385" s="135" t="s">
        <v>669</v>
      </c>
      <c r="W385" s="136">
        <v>2019</v>
      </c>
      <c r="X385" s="136">
        <v>16</v>
      </c>
      <c r="Y385" s="135" t="s">
        <v>878</v>
      </c>
      <c r="Z385" s="136">
        <v>50</v>
      </c>
      <c r="AA385" s="47">
        <f t="shared" si="16"/>
        <v>50</v>
      </c>
      <c r="AB385" s="47">
        <f t="shared" si="17"/>
        <v>1</v>
      </c>
      <c r="AD385" s="98"/>
      <c r="AE385" s="98"/>
      <c r="AF385" s="98"/>
      <c r="AG385" s="98"/>
      <c r="AH385" s="98"/>
      <c r="AI385" s="98"/>
      <c r="AJ385" s="101"/>
    </row>
    <row r="386" spans="1:36" ht="12.75" customHeight="1" x14ac:dyDescent="0.25">
      <c r="A386" s="142" t="s">
        <v>194</v>
      </c>
      <c r="B386" s="142" t="s">
        <v>195</v>
      </c>
      <c r="C386" s="143" t="s">
        <v>208</v>
      </c>
      <c r="D386" s="143" t="s">
        <v>209</v>
      </c>
      <c r="E386" s="143">
        <v>2019</v>
      </c>
      <c r="F386" s="144">
        <v>2860.03</v>
      </c>
      <c r="G386" s="144">
        <v>2804.96</v>
      </c>
      <c r="H386" s="144">
        <v>0</v>
      </c>
      <c r="I386" s="144">
        <v>0</v>
      </c>
      <c r="J386" s="97"/>
      <c r="K386" s="48"/>
      <c r="R386" s="47" t="str">
        <f t="shared" si="15"/>
        <v>440790</v>
      </c>
      <c r="S386" s="135" t="s">
        <v>666</v>
      </c>
      <c r="T386" s="135" t="s">
        <v>667</v>
      </c>
      <c r="U386" s="135" t="s">
        <v>670</v>
      </c>
      <c r="V386" s="135" t="s">
        <v>671</v>
      </c>
      <c r="W386" s="136">
        <v>2019</v>
      </c>
      <c r="X386" s="136">
        <v>253</v>
      </c>
      <c r="Y386" s="135" t="s">
        <v>878</v>
      </c>
      <c r="Z386" s="136">
        <v>30470.91</v>
      </c>
      <c r="AA386" s="47">
        <f t="shared" si="16"/>
        <v>30470.91</v>
      </c>
      <c r="AB386" s="47">
        <f t="shared" si="17"/>
        <v>1</v>
      </c>
    </row>
    <row r="387" spans="1:36" ht="12.75" customHeight="1" x14ac:dyDescent="0.25">
      <c r="A387" s="142" t="s">
        <v>194</v>
      </c>
      <c r="B387" s="142" t="s">
        <v>195</v>
      </c>
      <c r="C387" s="143" t="s">
        <v>210</v>
      </c>
      <c r="D387" s="143" t="s">
        <v>211</v>
      </c>
      <c r="E387" s="143">
        <v>2019</v>
      </c>
      <c r="F387" s="144">
        <v>6657.2</v>
      </c>
      <c r="G387" s="144">
        <v>8791.02</v>
      </c>
      <c r="H387" s="144">
        <v>0</v>
      </c>
      <c r="I387" s="144">
        <v>0</v>
      </c>
      <c r="J387" s="97"/>
      <c r="K387" s="48"/>
      <c r="R387" s="47" t="str">
        <f t="shared" si="15"/>
        <v>440791</v>
      </c>
      <c r="S387" s="135" t="s">
        <v>666</v>
      </c>
      <c r="T387" s="135" t="s">
        <v>667</v>
      </c>
      <c r="U387" s="135" t="s">
        <v>672</v>
      </c>
      <c r="V387" s="135" t="s">
        <v>673</v>
      </c>
      <c r="W387" s="136">
        <v>2019</v>
      </c>
      <c r="X387" s="136">
        <v>118</v>
      </c>
      <c r="Y387" s="135" t="s">
        <v>938</v>
      </c>
      <c r="Z387" s="136">
        <v>12527.52</v>
      </c>
      <c r="AA387" s="47">
        <f t="shared" si="16"/>
        <v>12527.52</v>
      </c>
      <c r="AB387" s="47">
        <f t="shared" si="17"/>
        <v>1</v>
      </c>
    </row>
    <row r="388" spans="1:36" ht="12.75" customHeight="1" x14ac:dyDescent="0.25">
      <c r="A388" s="142" t="s">
        <v>194</v>
      </c>
      <c r="B388" s="142" t="s">
        <v>195</v>
      </c>
      <c r="C388" s="143" t="s">
        <v>212</v>
      </c>
      <c r="D388" s="143" t="s">
        <v>213</v>
      </c>
      <c r="E388" s="143">
        <v>2019</v>
      </c>
      <c r="F388" s="144">
        <v>4140.63</v>
      </c>
      <c r="G388" s="144">
        <v>4657.72</v>
      </c>
      <c r="H388" s="144">
        <v>0</v>
      </c>
      <c r="I388" s="144">
        <v>0</v>
      </c>
      <c r="J388" s="97"/>
      <c r="K388" s="48"/>
      <c r="R388" s="47" t="str">
        <f t="shared" ref="R388:R451" si="18">S388&amp;U388</f>
        <v>440792</v>
      </c>
      <c r="S388" s="135" t="s">
        <v>666</v>
      </c>
      <c r="T388" s="135" t="s">
        <v>667</v>
      </c>
      <c r="U388" s="135" t="s">
        <v>674</v>
      </c>
      <c r="V388" s="135" t="s">
        <v>675</v>
      </c>
      <c r="W388" s="136">
        <v>2019</v>
      </c>
      <c r="X388" s="136">
        <v>440</v>
      </c>
      <c r="Y388" s="135" t="s">
        <v>878</v>
      </c>
      <c r="Z388" s="136">
        <v>41784.68</v>
      </c>
      <c r="AA388" s="47">
        <f t="shared" ref="AA388:AA451" si="19">IF(ISERROR(VLOOKUP(U388,$AD$3:$AJ$382,7,FALSE)),0,(VLOOKUP(U388,$AD$3:$AJ$382,7,FALSE)))</f>
        <v>41784.68</v>
      </c>
      <c r="AB388" s="47">
        <f t="shared" ref="AB388:AB451" si="20">ROUND(IF(ISERROR(Z388/AA388),0,(Z388/AA388)),4)</f>
        <v>1</v>
      </c>
    </row>
    <row r="389" spans="1:36" ht="12.75" customHeight="1" x14ac:dyDescent="0.25">
      <c r="A389" s="142" t="s">
        <v>194</v>
      </c>
      <c r="B389" s="142" t="s">
        <v>195</v>
      </c>
      <c r="C389" s="143" t="s">
        <v>214</v>
      </c>
      <c r="D389" s="143" t="s">
        <v>215</v>
      </c>
      <c r="E389" s="143">
        <v>2019</v>
      </c>
      <c r="F389" s="144">
        <v>1992.88</v>
      </c>
      <c r="G389" s="144">
        <v>2240.63</v>
      </c>
      <c r="H389" s="144">
        <v>0</v>
      </c>
      <c r="I389" s="144">
        <v>-144.59</v>
      </c>
      <c r="J389" s="97"/>
      <c r="K389" s="48"/>
      <c r="R389" s="47" t="str">
        <f t="shared" si="18"/>
        <v>440795</v>
      </c>
      <c r="S389" s="135" t="s">
        <v>666</v>
      </c>
      <c r="T389" s="135" t="s">
        <v>667</v>
      </c>
      <c r="U389" s="135" t="s">
        <v>676</v>
      </c>
      <c r="V389" s="135" t="s">
        <v>946</v>
      </c>
      <c r="W389" s="136">
        <v>2019</v>
      </c>
      <c r="X389" s="136">
        <v>46</v>
      </c>
      <c r="Y389" s="135" t="s">
        <v>938</v>
      </c>
      <c r="Z389" s="136">
        <v>21899.02</v>
      </c>
      <c r="AA389" s="47">
        <f t="shared" si="19"/>
        <v>21899.02</v>
      </c>
      <c r="AB389" s="47">
        <f t="shared" si="20"/>
        <v>1</v>
      </c>
    </row>
    <row r="390" spans="1:36" ht="12.75" customHeight="1" x14ac:dyDescent="0.25">
      <c r="A390" s="142" t="s">
        <v>194</v>
      </c>
      <c r="B390" s="142" t="s">
        <v>195</v>
      </c>
      <c r="C390" s="143" t="s">
        <v>889</v>
      </c>
      <c r="D390" s="143" t="s">
        <v>890</v>
      </c>
      <c r="E390" s="143">
        <v>2019</v>
      </c>
      <c r="F390" s="144">
        <v>0</v>
      </c>
      <c r="G390" s="144">
        <v>0</v>
      </c>
      <c r="H390" s="144">
        <v>0</v>
      </c>
      <c r="I390" s="144">
        <v>0</v>
      </c>
      <c r="J390" s="97"/>
      <c r="K390" s="48"/>
      <c r="R390" s="47" t="str">
        <f t="shared" si="18"/>
        <v>440796</v>
      </c>
      <c r="S390" s="135" t="s">
        <v>666</v>
      </c>
      <c r="T390" s="135" t="s">
        <v>667</v>
      </c>
      <c r="U390" s="135" t="s">
        <v>677</v>
      </c>
      <c r="V390" s="135" t="s">
        <v>678</v>
      </c>
      <c r="W390" s="136">
        <v>2019</v>
      </c>
      <c r="X390" s="136">
        <v>421</v>
      </c>
      <c r="Y390" s="135" t="s">
        <v>878</v>
      </c>
      <c r="Z390" s="136">
        <v>82099.37</v>
      </c>
      <c r="AA390" s="47">
        <f t="shared" si="19"/>
        <v>82099.37</v>
      </c>
      <c r="AB390" s="47">
        <f t="shared" si="20"/>
        <v>1</v>
      </c>
    </row>
    <row r="391" spans="1:36" ht="12.75" customHeight="1" x14ac:dyDescent="0.25">
      <c r="A391" s="142" t="s">
        <v>194</v>
      </c>
      <c r="B391" s="142" t="s">
        <v>195</v>
      </c>
      <c r="C391" s="143" t="s">
        <v>216</v>
      </c>
      <c r="D391" s="143" t="s">
        <v>217</v>
      </c>
      <c r="E391" s="143">
        <v>2019</v>
      </c>
      <c r="F391" s="144">
        <v>20861.13</v>
      </c>
      <c r="G391" s="144">
        <v>20042.54</v>
      </c>
      <c r="H391" s="144">
        <v>0</v>
      </c>
      <c r="I391" s="144">
        <v>0</v>
      </c>
      <c r="J391" s="97"/>
      <c r="K391" s="48"/>
      <c r="R391" s="47" t="str">
        <f t="shared" si="18"/>
        <v>440797</v>
      </c>
      <c r="S391" s="135" t="s">
        <v>666</v>
      </c>
      <c r="T391" s="135" t="s">
        <v>667</v>
      </c>
      <c r="U391" s="135" t="s">
        <v>679</v>
      </c>
      <c r="V391" s="135" t="s">
        <v>680</v>
      </c>
      <c r="W391" s="136">
        <v>2019</v>
      </c>
      <c r="X391" s="136">
        <v>200</v>
      </c>
      <c r="Y391" s="135" t="s">
        <v>938</v>
      </c>
      <c r="Z391" s="136">
        <v>27610.38</v>
      </c>
      <c r="AA391" s="47">
        <f t="shared" si="19"/>
        <v>27610.38</v>
      </c>
      <c r="AB391" s="47">
        <f t="shared" si="20"/>
        <v>1</v>
      </c>
    </row>
    <row r="392" spans="1:36" ht="12.75" customHeight="1" x14ac:dyDescent="0.25">
      <c r="A392" s="142" t="s">
        <v>194</v>
      </c>
      <c r="B392" s="142" t="s">
        <v>195</v>
      </c>
      <c r="C392" s="143" t="s">
        <v>218</v>
      </c>
      <c r="D392" s="143" t="s">
        <v>219</v>
      </c>
      <c r="E392" s="143">
        <v>2019</v>
      </c>
      <c r="F392" s="144">
        <v>0</v>
      </c>
      <c r="G392" s="144">
        <v>0</v>
      </c>
      <c r="H392" s="144">
        <v>0</v>
      </c>
      <c r="I392" s="144">
        <v>0</v>
      </c>
      <c r="J392" s="97"/>
      <c r="K392" s="48"/>
      <c r="R392" s="47" t="str">
        <f t="shared" si="18"/>
        <v>440800</v>
      </c>
      <c r="S392" s="135" t="s">
        <v>666</v>
      </c>
      <c r="T392" s="135" t="s">
        <v>667</v>
      </c>
      <c r="U392" s="135" t="s">
        <v>681</v>
      </c>
      <c r="V392" s="135" t="s">
        <v>682</v>
      </c>
      <c r="W392" s="136">
        <v>2019</v>
      </c>
      <c r="X392" s="136">
        <v>77</v>
      </c>
      <c r="Y392" s="135" t="s">
        <v>878</v>
      </c>
      <c r="Z392" s="136">
        <v>4180.2700000000004</v>
      </c>
      <c r="AA392" s="47">
        <f t="shared" si="19"/>
        <v>4180.2700000000004</v>
      </c>
      <c r="AB392" s="47">
        <f t="shared" si="20"/>
        <v>1</v>
      </c>
    </row>
    <row r="393" spans="1:36" ht="12.75" customHeight="1" x14ac:dyDescent="0.25">
      <c r="A393" s="142" t="s">
        <v>19</v>
      </c>
      <c r="B393" s="142" t="s">
        <v>20</v>
      </c>
      <c r="C393" s="143" t="s">
        <v>21</v>
      </c>
      <c r="D393" s="143" t="s">
        <v>22</v>
      </c>
      <c r="E393" s="143">
        <v>2019</v>
      </c>
      <c r="F393" s="144">
        <v>805.98</v>
      </c>
      <c r="G393" s="144">
        <v>867.93</v>
      </c>
      <c r="H393" s="144">
        <v>0</v>
      </c>
      <c r="I393" s="144">
        <v>0</v>
      </c>
      <c r="J393" s="97"/>
      <c r="K393" s="48"/>
      <c r="R393" s="47" t="str">
        <f t="shared" si="18"/>
        <v>441230</v>
      </c>
      <c r="S393" s="135" t="s">
        <v>666</v>
      </c>
      <c r="T393" s="135" t="s">
        <v>667</v>
      </c>
      <c r="U393" s="135" t="s">
        <v>683</v>
      </c>
      <c r="V393" s="135" t="s">
        <v>684</v>
      </c>
      <c r="W393" s="136">
        <v>2019</v>
      </c>
      <c r="X393" s="136">
        <v>121</v>
      </c>
      <c r="Y393" s="135" t="s">
        <v>938</v>
      </c>
      <c r="Z393" s="136">
        <v>33945.89</v>
      </c>
      <c r="AA393" s="47">
        <f t="shared" si="19"/>
        <v>42081.68</v>
      </c>
      <c r="AB393" s="47">
        <f t="shared" si="20"/>
        <v>0.80669999999999997</v>
      </c>
    </row>
    <row r="394" spans="1:36" ht="12.75" customHeight="1" x14ac:dyDescent="0.25">
      <c r="A394" s="142" t="s">
        <v>19</v>
      </c>
      <c r="B394" s="142" t="s">
        <v>20</v>
      </c>
      <c r="C394" s="143" t="s">
        <v>879</v>
      </c>
      <c r="D394" s="143" t="s">
        <v>880</v>
      </c>
      <c r="E394" s="143">
        <v>2019</v>
      </c>
      <c r="F394" s="144">
        <v>0</v>
      </c>
      <c r="G394" s="144">
        <v>0</v>
      </c>
      <c r="H394" s="144">
        <v>0</v>
      </c>
      <c r="I394" s="144">
        <v>0</v>
      </c>
      <c r="J394" s="97"/>
      <c r="K394" s="48"/>
      <c r="R394" s="47" t="str">
        <f t="shared" si="18"/>
        <v>450474</v>
      </c>
      <c r="S394" s="135" t="s">
        <v>685</v>
      </c>
      <c r="T394" s="135" t="s">
        <v>686</v>
      </c>
      <c r="U394" s="135" t="s">
        <v>389</v>
      </c>
      <c r="V394" s="135" t="s">
        <v>390</v>
      </c>
      <c r="W394" s="136">
        <v>2019</v>
      </c>
      <c r="X394" s="136">
        <v>0</v>
      </c>
      <c r="Y394" s="135" t="s">
        <v>878</v>
      </c>
      <c r="Z394" s="136">
        <v>0</v>
      </c>
      <c r="AA394" s="47">
        <f t="shared" si="19"/>
        <v>21071.5</v>
      </c>
      <c r="AB394" s="47">
        <f t="shared" si="20"/>
        <v>0</v>
      </c>
    </row>
    <row r="395" spans="1:36" ht="12.75" customHeight="1" x14ac:dyDescent="0.25">
      <c r="A395" s="142" t="s">
        <v>19</v>
      </c>
      <c r="B395" s="142" t="s">
        <v>20</v>
      </c>
      <c r="C395" s="143" t="s">
        <v>23</v>
      </c>
      <c r="D395" s="143" t="s">
        <v>24</v>
      </c>
      <c r="E395" s="143">
        <v>2019</v>
      </c>
      <c r="F395" s="144">
        <v>67001.83</v>
      </c>
      <c r="G395" s="144">
        <v>65436.23</v>
      </c>
      <c r="H395" s="144">
        <v>0</v>
      </c>
      <c r="I395" s="144">
        <v>0</v>
      </c>
      <c r="J395" s="97"/>
      <c r="K395" s="48"/>
      <c r="R395" s="47" t="str">
        <f t="shared" si="18"/>
        <v>450475</v>
      </c>
      <c r="S395" s="135" t="s">
        <v>685</v>
      </c>
      <c r="T395" s="135" t="s">
        <v>686</v>
      </c>
      <c r="U395" s="135" t="s">
        <v>391</v>
      </c>
      <c r="V395" s="135" t="s">
        <v>392</v>
      </c>
      <c r="W395" s="136">
        <v>2019</v>
      </c>
      <c r="X395" s="136">
        <v>1</v>
      </c>
      <c r="Y395" s="135" t="s">
        <v>938</v>
      </c>
      <c r="Z395" s="136">
        <v>68.010000000000005</v>
      </c>
      <c r="AA395" s="47">
        <f t="shared" si="19"/>
        <v>8977.5</v>
      </c>
      <c r="AB395" s="47">
        <f t="shared" si="20"/>
        <v>7.6E-3</v>
      </c>
    </row>
    <row r="396" spans="1:36" ht="12.75" customHeight="1" x14ac:dyDescent="0.25">
      <c r="A396" s="142" t="s">
        <v>19</v>
      </c>
      <c r="B396" s="142" t="s">
        <v>20</v>
      </c>
      <c r="C396" s="143" t="s">
        <v>25</v>
      </c>
      <c r="D396" s="143" t="s">
        <v>26</v>
      </c>
      <c r="E396" s="143">
        <v>2019</v>
      </c>
      <c r="F396" s="144">
        <v>117.6</v>
      </c>
      <c r="G396" s="144">
        <v>118.3</v>
      </c>
      <c r="H396" s="144">
        <v>0</v>
      </c>
      <c r="I396" s="144">
        <v>0</v>
      </c>
      <c r="J396" s="97"/>
      <c r="K396" s="48"/>
      <c r="R396" s="47" t="str">
        <f t="shared" si="18"/>
        <v>450803</v>
      </c>
      <c r="S396" s="135" t="s">
        <v>685</v>
      </c>
      <c r="T396" s="135" t="s">
        <v>686</v>
      </c>
      <c r="U396" s="135" t="s">
        <v>687</v>
      </c>
      <c r="V396" s="135" t="s">
        <v>1116</v>
      </c>
      <c r="W396" s="136">
        <v>2019</v>
      </c>
      <c r="X396" s="136">
        <v>450</v>
      </c>
      <c r="Y396" s="135" t="s">
        <v>938</v>
      </c>
      <c r="Z396" s="136">
        <v>43345.11</v>
      </c>
      <c r="AA396" s="47">
        <f t="shared" si="19"/>
        <v>43345.11</v>
      </c>
      <c r="AB396" s="47">
        <f t="shared" si="20"/>
        <v>1</v>
      </c>
    </row>
    <row r="397" spans="1:36" ht="12.75" customHeight="1" x14ac:dyDescent="0.25">
      <c r="A397" s="142" t="s">
        <v>19</v>
      </c>
      <c r="B397" s="142" t="s">
        <v>20</v>
      </c>
      <c r="C397" s="143" t="s">
        <v>27</v>
      </c>
      <c r="D397" s="143" t="s">
        <v>28</v>
      </c>
      <c r="E397" s="143">
        <v>2019</v>
      </c>
      <c r="F397" s="144">
        <v>12301.08</v>
      </c>
      <c r="G397" s="144">
        <v>11845.57</v>
      </c>
      <c r="H397" s="144">
        <v>0</v>
      </c>
      <c r="I397" s="144">
        <v>-1742.33</v>
      </c>
      <c r="J397" s="97"/>
      <c r="K397" s="48"/>
      <c r="R397" s="47" t="str">
        <f t="shared" si="18"/>
        <v>450804</v>
      </c>
      <c r="S397" s="135" t="s">
        <v>685</v>
      </c>
      <c r="T397" s="135" t="s">
        <v>686</v>
      </c>
      <c r="U397" s="135" t="s">
        <v>688</v>
      </c>
      <c r="V397" s="135" t="s">
        <v>689</v>
      </c>
      <c r="W397" s="136">
        <v>2019</v>
      </c>
      <c r="X397" s="136">
        <v>301</v>
      </c>
      <c r="Y397" s="135" t="s">
        <v>878</v>
      </c>
      <c r="Z397" s="136">
        <v>73324.7</v>
      </c>
      <c r="AA397" s="47">
        <f t="shared" si="19"/>
        <v>73324.7</v>
      </c>
      <c r="AB397" s="47">
        <f t="shared" si="20"/>
        <v>1</v>
      </c>
    </row>
    <row r="398" spans="1:36" ht="12.75" customHeight="1" x14ac:dyDescent="0.25">
      <c r="A398" s="142" t="s">
        <v>19</v>
      </c>
      <c r="B398" s="142" t="s">
        <v>20</v>
      </c>
      <c r="C398" s="143" t="s">
        <v>29</v>
      </c>
      <c r="D398" s="143" t="s">
        <v>30</v>
      </c>
      <c r="E398" s="143">
        <v>2019</v>
      </c>
      <c r="F398" s="144">
        <v>861.63</v>
      </c>
      <c r="G398" s="144">
        <v>895.54</v>
      </c>
      <c r="H398" s="144">
        <v>0</v>
      </c>
      <c r="I398" s="144">
        <v>0</v>
      </c>
      <c r="J398" s="97"/>
      <c r="K398" s="48"/>
      <c r="R398" s="47" t="str">
        <f t="shared" si="18"/>
        <v>450805</v>
      </c>
      <c r="S398" s="135" t="s">
        <v>685</v>
      </c>
      <c r="T398" s="135" t="s">
        <v>686</v>
      </c>
      <c r="U398" s="135" t="s">
        <v>690</v>
      </c>
      <c r="V398" s="135" t="s">
        <v>691</v>
      </c>
      <c r="W398" s="136">
        <v>2019</v>
      </c>
      <c r="X398" s="136">
        <v>182</v>
      </c>
      <c r="Y398" s="135" t="s">
        <v>938</v>
      </c>
      <c r="Z398" s="136">
        <v>39482.53</v>
      </c>
      <c r="AA398" s="47">
        <f t="shared" si="19"/>
        <v>39482.53</v>
      </c>
      <c r="AB398" s="47">
        <f t="shared" si="20"/>
        <v>1</v>
      </c>
    </row>
    <row r="399" spans="1:36" ht="12.75" customHeight="1" x14ac:dyDescent="0.25">
      <c r="A399" s="142" t="s">
        <v>19</v>
      </c>
      <c r="B399" s="142" t="s">
        <v>20</v>
      </c>
      <c r="C399" s="143" t="s">
        <v>881</v>
      </c>
      <c r="D399" s="143" t="s">
        <v>882</v>
      </c>
      <c r="E399" s="143">
        <v>2019</v>
      </c>
      <c r="F399" s="144">
        <v>89.6</v>
      </c>
      <c r="G399" s="144">
        <v>85.12</v>
      </c>
      <c r="H399" s="144">
        <v>0</v>
      </c>
      <c r="I399" s="144">
        <v>0</v>
      </c>
      <c r="J399" s="97"/>
      <c r="K399" s="48"/>
      <c r="R399" s="47" t="str">
        <f t="shared" si="18"/>
        <v>450807</v>
      </c>
      <c r="S399" s="135" t="s">
        <v>685</v>
      </c>
      <c r="T399" s="135" t="s">
        <v>686</v>
      </c>
      <c r="U399" s="135" t="s">
        <v>692</v>
      </c>
      <c r="V399" s="135" t="s">
        <v>693</v>
      </c>
      <c r="W399" s="136">
        <v>2019</v>
      </c>
      <c r="X399" s="136">
        <v>52</v>
      </c>
      <c r="Y399" s="135" t="s">
        <v>878</v>
      </c>
      <c r="Z399" s="136">
        <v>32608.16</v>
      </c>
      <c r="AA399" s="47">
        <f t="shared" si="19"/>
        <v>32608.16</v>
      </c>
      <c r="AB399" s="47">
        <f t="shared" si="20"/>
        <v>1</v>
      </c>
    </row>
    <row r="400" spans="1:36" ht="12.75" customHeight="1" x14ac:dyDescent="0.25">
      <c r="A400" s="142" t="s">
        <v>19</v>
      </c>
      <c r="B400" s="142" t="s">
        <v>20</v>
      </c>
      <c r="C400" s="143" t="s">
        <v>31</v>
      </c>
      <c r="D400" s="143" t="s">
        <v>32</v>
      </c>
      <c r="E400" s="143">
        <v>2019</v>
      </c>
      <c r="F400" s="144">
        <v>82.25</v>
      </c>
      <c r="G400" s="144">
        <v>84.7</v>
      </c>
      <c r="H400" s="144">
        <v>-82.25</v>
      </c>
      <c r="I400" s="144">
        <v>-84.7</v>
      </c>
      <c r="J400" s="97"/>
      <c r="K400" s="48"/>
      <c r="R400" s="47" t="str">
        <f t="shared" si="18"/>
        <v>450809</v>
      </c>
      <c r="S400" s="135" t="s">
        <v>685</v>
      </c>
      <c r="T400" s="135" t="s">
        <v>686</v>
      </c>
      <c r="U400" s="135" t="s">
        <v>694</v>
      </c>
      <c r="V400" s="135" t="s">
        <v>695</v>
      </c>
      <c r="W400" s="136">
        <v>2019</v>
      </c>
      <c r="X400" s="136">
        <v>52</v>
      </c>
      <c r="Y400" s="135" t="s">
        <v>878</v>
      </c>
      <c r="Z400" s="136">
        <v>14268.47</v>
      </c>
      <c r="AA400" s="47">
        <f t="shared" si="19"/>
        <v>14268.47</v>
      </c>
      <c r="AB400" s="47">
        <f t="shared" si="20"/>
        <v>1</v>
      </c>
    </row>
    <row r="401" spans="1:28" ht="12.75" customHeight="1" x14ac:dyDescent="0.25">
      <c r="A401" s="142" t="s">
        <v>19</v>
      </c>
      <c r="B401" s="142" t="s">
        <v>20</v>
      </c>
      <c r="C401" s="143" t="s">
        <v>33</v>
      </c>
      <c r="D401" s="143" t="s">
        <v>34</v>
      </c>
      <c r="E401" s="143">
        <v>2019</v>
      </c>
      <c r="F401" s="144">
        <v>2131.5100000000002</v>
      </c>
      <c r="G401" s="144">
        <v>2052.5700000000002</v>
      </c>
      <c r="H401" s="144">
        <v>0</v>
      </c>
      <c r="I401" s="144">
        <v>0</v>
      </c>
      <c r="J401" s="97"/>
      <c r="K401" s="48"/>
      <c r="R401" s="47" t="str">
        <f t="shared" si="18"/>
        <v>450811</v>
      </c>
      <c r="S401" s="135" t="s">
        <v>685</v>
      </c>
      <c r="T401" s="135" t="s">
        <v>686</v>
      </c>
      <c r="U401" s="135" t="s">
        <v>696</v>
      </c>
      <c r="V401" s="135" t="s">
        <v>697</v>
      </c>
      <c r="W401" s="136">
        <v>2019</v>
      </c>
      <c r="X401" s="136">
        <v>132</v>
      </c>
      <c r="Y401" s="135" t="s">
        <v>878</v>
      </c>
      <c r="Z401" s="136">
        <v>24310.44</v>
      </c>
      <c r="AA401" s="47">
        <f t="shared" si="19"/>
        <v>24310.44</v>
      </c>
      <c r="AB401" s="47">
        <f t="shared" si="20"/>
        <v>1</v>
      </c>
    </row>
    <row r="402" spans="1:28" ht="12.75" customHeight="1" x14ac:dyDescent="0.25">
      <c r="A402" s="142" t="s">
        <v>35</v>
      </c>
      <c r="B402" s="142" t="s">
        <v>36</v>
      </c>
      <c r="C402" s="143" t="s">
        <v>37</v>
      </c>
      <c r="D402" s="143" t="s">
        <v>38</v>
      </c>
      <c r="E402" s="143">
        <v>2019</v>
      </c>
      <c r="F402" s="144">
        <v>5265.7</v>
      </c>
      <c r="G402" s="144">
        <v>5260.97</v>
      </c>
      <c r="H402" s="144">
        <v>0</v>
      </c>
      <c r="I402" s="144">
        <v>-526.66999999999996</v>
      </c>
      <c r="J402" s="97"/>
      <c r="K402" s="48"/>
      <c r="R402" s="47" t="str">
        <f t="shared" si="18"/>
        <v>450812</v>
      </c>
      <c r="S402" s="135" t="s">
        <v>685</v>
      </c>
      <c r="T402" s="135" t="s">
        <v>686</v>
      </c>
      <c r="U402" s="135" t="s">
        <v>698</v>
      </c>
      <c r="V402" s="135" t="s">
        <v>699</v>
      </c>
      <c r="W402" s="136">
        <v>2019</v>
      </c>
      <c r="X402" s="136">
        <v>73</v>
      </c>
      <c r="Y402" s="135" t="s">
        <v>938</v>
      </c>
      <c r="Z402" s="136">
        <v>24310.44</v>
      </c>
      <c r="AA402" s="47">
        <f t="shared" si="19"/>
        <v>24310.44</v>
      </c>
      <c r="AB402" s="47">
        <f t="shared" si="20"/>
        <v>1</v>
      </c>
    </row>
    <row r="403" spans="1:28" ht="12.75" customHeight="1" x14ac:dyDescent="0.25">
      <c r="A403" s="142" t="s">
        <v>35</v>
      </c>
      <c r="B403" s="142" t="s">
        <v>36</v>
      </c>
      <c r="C403" s="143" t="s">
        <v>39</v>
      </c>
      <c r="D403" s="143" t="s">
        <v>40</v>
      </c>
      <c r="E403" s="143">
        <v>2019</v>
      </c>
      <c r="F403" s="144">
        <v>0</v>
      </c>
      <c r="G403" s="144">
        <v>2195.5</v>
      </c>
      <c r="H403" s="144">
        <v>0</v>
      </c>
      <c r="I403" s="144">
        <v>0</v>
      </c>
      <c r="J403" s="97"/>
      <c r="K403" s="48"/>
      <c r="R403" s="47" t="str">
        <f t="shared" si="18"/>
        <v>450815</v>
      </c>
      <c r="S403" s="135" t="s">
        <v>685</v>
      </c>
      <c r="T403" s="135" t="s">
        <v>686</v>
      </c>
      <c r="U403" s="135" t="s">
        <v>700</v>
      </c>
      <c r="V403" s="135" t="s">
        <v>1071</v>
      </c>
      <c r="W403" s="136">
        <v>2019</v>
      </c>
      <c r="X403" s="136">
        <v>198</v>
      </c>
      <c r="Y403" s="135" t="s">
        <v>938</v>
      </c>
      <c r="Z403" s="136">
        <v>39754.089999999997</v>
      </c>
      <c r="AA403" s="47">
        <f t="shared" si="19"/>
        <v>42765.760000000002</v>
      </c>
      <c r="AB403" s="47">
        <f t="shared" si="20"/>
        <v>0.92959999999999998</v>
      </c>
    </row>
    <row r="404" spans="1:28" ht="12.75" customHeight="1" x14ac:dyDescent="0.25">
      <c r="A404" s="142" t="s">
        <v>35</v>
      </c>
      <c r="B404" s="142" t="s">
        <v>36</v>
      </c>
      <c r="C404" s="143" t="s">
        <v>41</v>
      </c>
      <c r="D404" s="143" t="s">
        <v>42</v>
      </c>
      <c r="E404" s="143">
        <v>2019</v>
      </c>
      <c r="F404" s="144">
        <v>96169.91</v>
      </c>
      <c r="G404" s="144">
        <v>98304.639999999999</v>
      </c>
      <c r="H404" s="144">
        <v>0</v>
      </c>
      <c r="I404" s="144">
        <v>0</v>
      </c>
      <c r="J404" s="97"/>
      <c r="K404" s="48"/>
      <c r="R404" s="47" t="str">
        <f t="shared" si="18"/>
        <v>451205</v>
      </c>
      <c r="S404" s="135" t="s">
        <v>685</v>
      </c>
      <c r="T404" s="135" t="s">
        <v>686</v>
      </c>
      <c r="U404" s="135" t="s">
        <v>403</v>
      </c>
      <c r="V404" s="135" t="s">
        <v>404</v>
      </c>
      <c r="W404" s="136">
        <v>2019</v>
      </c>
      <c r="X404" s="136">
        <v>7</v>
      </c>
      <c r="Y404" s="135" t="s">
        <v>878</v>
      </c>
      <c r="Z404" s="136">
        <v>588.75</v>
      </c>
      <c r="AA404" s="47">
        <f t="shared" si="19"/>
        <v>15812.06</v>
      </c>
      <c r="AB404" s="47">
        <f t="shared" si="20"/>
        <v>3.7199999999999997E-2</v>
      </c>
    </row>
    <row r="405" spans="1:28" ht="12.75" customHeight="1" x14ac:dyDescent="0.25">
      <c r="A405" s="139"/>
      <c r="B405" s="139"/>
      <c r="C405" s="139"/>
      <c r="D405" s="139"/>
      <c r="E405" s="139"/>
      <c r="F405" s="139"/>
      <c r="G405" s="139"/>
      <c r="H405" s="139"/>
      <c r="I405" s="139"/>
      <c r="J405" s="97"/>
      <c r="K405" s="48"/>
      <c r="R405" s="47" t="str">
        <f t="shared" si="18"/>
        <v>451206</v>
      </c>
      <c r="S405" s="135" t="s">
        <v>685</v>
      </c>
      <c r="T405" s="135" t="s">
        <v>686</v>
      </c>
      <c r="U405" s="135" t="s">
        <v>405</v>
      </c>
      <c r="V405" s="135" t="s">
        <v>406</v>
      </c>
      <c r="W405" s="136">
        <v>2019</v>
      </c>
      <c r="X405" s="136">
        <v>15</v>
      </c>
      <c r="Y405" s="135" t="s">
        <v>938</v>
      </c>
      <c r="Z405" s="136">
        <v>2395.77</v>
      </c>
      <c r="AA405" s="47">
        <f t="shared" si="19"/>
        <v>15812.06</v>
      </c>
      <c r="AB405" s="47">
        <f t="shared" si="20"/>
        <v>0.1515</v>
      </c>
    </row>
    <row r="406" spans="1:28" ht="12.75" customHeight="1" x14ac:dyDescent="0.25">
      <c r="A406" s="103"/>
      <c r="B406" s="103"/>
      <c r="C406" s="103"/>
      <c r="D406" s="103"/>
      <c r="E406" s="103"/>
      <c r="F406" s="103"/>
      <c r="G406" s="103"/>
      <c r="H406" s="103"/>
      <c r="I406" s="103"/>
      <c r="J406" s="97"/>
      <c r="K406" s="48"/>
      <c r="R406" s="47" t="str">
        <f t="shared" si="18"/>
        <v>459702</v>
      </c>
      <c r="S406" s="135" t="s">
        <v>685</v>
      </c>
      <c r="T406" s="135" t="s">
        <v>686</v>
      </c>
      <c r="U406" s="135" t="s">
        <v>1104</v>
      </c>
      <c r="V406" s="135" t="s">
        <v>1105</v>
      </c>
      <c r="W406" s="136">
        <v>2019</v>
      </c>
      <c r="X406" s="136">
        <v>0</v>
      </c>
      <c r="Y406" s="135" t="s">
        <v>878</v>
      </c>
      <c r="Z406" s="136">
        <v>0</v>
      </c>
      <c r="AA406" s="47">
        <f t="shared" si="19"/>
        <v>0</v>
      </c>
      <c r="AB406" s="47">
        <f t="shared" si="20"/>
        <v>0</v>
      </c>
    </row>
    <row r="407" spans="1:28" ht="12.75" customHeight="1" x14ac:dyDescent="0.25">
      <c r="A407" s="103"/>
      <c r="B407" s="103"/>
      <c r="C407" s="103"/>
      <c r="D407" s="103"/>
      <c r="E407" s="103"/>
      <c r="F407" s="103"/>
      <c r="G407" s="103"/>
      <c r="H407" s="103"/>
      <c r="I407" s="103"/>
      <c r="J407" s="97"/>
      <c r="K407" s="48"/>
      <c r="R407" s="47" t="str">
        <f t="shared" si="18"/>
        <v>460819</v>
      </c>
      <c r="S407" s="135" t="s">
        <v>701</v>
      </c>
      <c r="T407" s="135" t="s">
        <v>702</v>
      </c>
      <c r="U407" s="135" t="s">
        <v>703</v>
      </c>
      <c r="V407" s="135" t="s">
        <v>704</v>
      </c>
      <c r="W407" s="136">
        <v>2019</v>
      </c>
      <c r="X407" s="136">
        <v>67</v>
      </c>
      <c r="Y407" s="135" t="s">
        <v>938</v>
      </c>
      <c r="Z407" s="136">
        <v>15151.45</v>
      </c>
      <c r="AA407" s="47">
        <f t="shared" si="19"/>
        <v>15151.45</v>
      </c>
      <c r="AB407" s="47">
        <f t="shared" si="20"/>
        <v>1</v>
      </c>
    </row>
    <row r="408" spans="1:28" ht="12.75" customHeight="1" x14ac:dyDescent="0.25">
      <c r="A408" s="103"/>
      <c r="B408" s="103"/>
      <c r="C408" s="103"/>
      <c r="D408" s="103"/>
      <c r="E408" s="103"/>
      <c r="F408" s="103"/>
      <c r="G408" s="103"/>
      <c r="H408" s="103"/>
      <c r="I408" s="103"/>
      <c r="J408" s="97"/>
      <c r="K408" s="48"/>
      <c r="R408" s="47" t="str">
        <f t="shared" si="18"/>
        <v>460822</v>
      </c>
      <c r="S408" s="135" t="s">
        <v>701</v>
      </c>
      <c r="T408" s="135" t="s">
        <v>702</v>
      </c>
      <c r="U408" s="135" t="s">
        <v>705</v>
      </c>
      <c r="V408" s="135" t="s">
        <v>706</v>
      </c>
      <c r="W408" s="136">
        <v>2019</v>
      </c>
      <c r="X408" s="136">
        <v>112</v>
      </c>
      <c r="Y408" s="135" t="s">
        <v>938</v>
      </c>
      <c r="Z408" s="136">
        <v>30373.47</v>
      </c>
      <c r="AA408" s="110">
        <f t="shared" si="19"/>
        <v>30373.47</v>
      </c>
      <c r="AB408" s="47">
        <f t="shared" si="20"/>
        <v>1</v>
      </c>
    </row>
    <row r="409" spans="1:28" ht="12.75" customHeight="1" x14ac:dyDescent="0.25">
      <c r="A409" s="103"/>
      <c r="B409" s="103"/>
      <c r="C409" s="103"/>
      <c r="D409" s="103"/>
      <c r="E409" s="103"/>
      <c r="F409" s="103"/>
      <c r="G409" s="103"/>
      <c r="H409" s="103"/>
      <c r="I409" s="103"/>
      <c r="J409" s="97"/>
      <c r="K409" s="48"/>
      <c r="R409" s="47" t="str">
        <f t="shared" si="18"/>
        <v>460828</v>
      </c>
      <c r="S409" s="135" t="s">
        <v>701</v>
      </c>
      <c r="T409" s="135" t="s">
        <v>702</v>
      </c>
      <c r="U409" s="135" t="s">
        <v>707</v>
      </c>
      <c r="V409" s="135" t="s">
        <v>708</v>
      </c>
      <c r="W409" s="136">
        <v>2019</v>
      </c>
      <c r="X409" s="136">
        <v>369</v>
      </c>
      <c r="Y409" s="135" t="s">
        <v>938</v>
      </c>
      <c r="Z409" s="136">
        <v>58941.5</v>
      </c>
      <c r="AA409" s="47">
        <f t="shared" si="19"/>
        <v>58941.5</v>
      </c>
      <c r="AB409" s="47">
        <f t="shared" si="20"/>
        <v>1</v>
      </c>
    </row>
    <row r="410" spans="1:28" ht="12.75" customHeight="1" x14ac:dyDescent="0.25">
      <c r="A410" s="103"/>
      <c r="B410" s="103"/>
      <c r="C410" s="103"/>
      <c r="D410" s="103"/>
      <c r="E410" s="103"/>
      <c r="F410" s="103"/>
      <c r="G410" s="103"/>
      <c r="H410" s="103"/>
      <c r="I410" s="103"/>
      <c r="J410" s="97"/>
      <c r="K410" s="48"/>
      <c r="R410" s="47" t="str">
        <f t="shared" si="18"/>
        <v>470453</v>
      </c>
      <c r="S410" s="135" t="s">
        <v>709</v>
      </c>
      <c r="T410" s="135" t="s">
        <v>710</v>
      </c>
      <c r="U410" s="135" t="s">
        <v>365</v>
      </c>
      <c r="V410" s="135" t="s">
        <v>366</v>
      </c>
      <c r="W410" s="136">
        <v>2019</v>
      </c>
      <c r="X410" s="136">
        <v>4</v>
      </c>
      <c r="Y410" s="135" t="s">
        <v>878</v>
      </c>
      <c r="Z410" s="136">
        <v>571.66999999999996</v>
      </c>
      <c r="AA410" s="47">
        <f t="shared" si="19"/>
        <v>39730.959999999999</v>
      </c>
      <c r="AB410" s="47">
        <f t="shared" si="20"/>
        <v>1.44E-2</v>
      </c>
    </row>
    <row r="411" spans="1:28" ht="12.75" customHeight="1" x14ac:dyDescent="0.25">
      <c r="A411" s="103"/>
      <c r="B411" s="103"/>
      <c r="C411" s="103"/>
      <c r="D411" s="103"/>
      <c r="E411" s="103"/>
      <c r="F411" s="103"/>
      <c r="G411" s="103"/>
      <c r="H411" s="103"/>
      <c r="I411" s="103"/>
      <c r="J411" s="97"/>
      <c r="K411" s="48"/>
      <c r="R411" s="47" t="str">
        <f t="shared" si="18"/>
        <v>470454</v>
      </c>
      <c r="S411" s="135" t="s">
        <v>709</v>
      </c>
      <c r="T411" s="135" t="s">
        <v>710</v>
      </c>
      <c r="U411" s="135" t="s">
        <v>367</v>
      </c>
      <c r="V411" s="135" t="s">
        <v>368</v>
      </c>
      <c r="W411" s="136">
        <v>2019</v>
      </c>
      <c r="X411" s="136">
        <v>4</v>
      </c>
      <c r="Y411" s="135" t="s">
        <v>938</v>
      </c>
      <c r="Z411" s="136">
        <v>606.91</v>
      </c>
      <c r="AA411" s="47">
        <f t="shared" si="19"/>
        <v>21393.59</v>
      </c>
      <c r="AB411" s="47">
        <f t="shared" si="20"/>
        <v>2.8400000000000002E-2</v>
      </c>
    </row>
    <row r="412" spans="1:28" ht="12.75" customHeight="1" x14ac:dyDescent="0.25">
      <c r="A412" s="102"/>
      <c r="B412" s="102"/>
      <c r="C412" s="102"/>
      <c r="D412" s="102"/>
      <c r="E412" s="102"/>
      <c r="F412" s="102"/>
      <c r="G412" s="102"/>
      <c r="H412" s="102"/>
      <c r="I412" s="102"/>
      <c r="J412" s="97"/>
      <c r="K412" s="48"/>
      <c r="R412" s="47" t="str">
        <f t="shared" si="18"/>
        <v>470840</v>
      </c>
      <c r="S412" s="135" t="s">
        <v>709</v>
      </c>
      <c r="T412" s="135" t="s">
        <v>710</v>
      </c>
      <c r="U412" s="135" t="s">
        <v>711</v>
      </c>
      <c r="V412" s="135" t="s">
        <v>712</v>
      </c>
      <c r="W412" s="136">
        <v>2019</v>
      </c>
      <c r="X412" s="136">
        <v>3061</v>
      </c>
      <c r="Y412" s="135" t="s">
        <v>878</v>
      </c>
      <c r="Z412" s="136">
        <v>180010.33</v>
      </c>
      <c r="AA412" s="47">
        <f t="shared" si="19"/>
        <v>180010.33</v>
      </c>
      <c r="AB412" s="47">
        <f t="shared" si="20"/>
        <v>1</v>
      </c>
    </row>
    <row r="413" spans="1:28" ht="12.75" customHeight="1" x14ac:dyDescent="0.25">
      <c r="A413" s="75"/>
      <c r="B413" s="75"/>
      <c r="C413" s="75"/>
      <c r="D413" s="75"/>
      <c r="E413" s="76"/>
      <c r="F413" s="75"/>
      <c r="G413" s="75"/>
      <c r="H413" s="75"/>
      <c r="I413" s="75"/>
      <c r="J413" s="97"/>
      <c r="K413" s="48"/>
      <c r="R413" s="47" t="str">
        <f t="shared" si="18"/>
        <v>470842</v>
      </c>
      <c r="S413" s="135" t="s">
        <v>709</v>
      </c>
      <c r="T413" s="135" t="s">
        <v>710</v>
      </c>
      <c r="U413" s="135" t="s">
        <v>713</v>
      </c>
      <c r="V413" s="135" t="s">
        <v>714</v>
      </c>
      <c r="W413" s="136">
        <v>2019</v>
      </c>
      <c r="X413" s="136">
        <v>169</v>
      </c>
      <c r="Y413" s="135" t="s">
        <v>878</v>
      </c>
      <c r="Z413" s="136">
        <v>29581.200000000001</v>
      </c>
      <c r="AA413" s="47">
        <f t="shared" si="19"/>
        <v>29581.200000000001</v>
      </c>
      <c r="AB413" s="47">
        <f t="shared" si="20"/>
        <v>1</v>
      </c>
    </row>
    <row r="414" spans="1:28" ht="12.75" customHeight="1" x14ac:dyDescent="0.25">
      <c r="A414" s="75"/>
      <c r="B414" s="75"/>
      <c r="C414" s="75"/>
      <c r="D414" s="75"/>
      <c r="E414" s="76"/>
      <c r="F414" s="75"/>
      <c r="G414" s="75"/>
      <c r="H414" s="75"/>
      <c r="I414" s="75"/>
      <c r="J414" s="97"/>
      <c r="K414" s="48"/>
      <c r="R414" s="47" t="str">
        <f t="shared" si="18"/>
        <v>470843</v>
      </c>
      <c r="S414" s="135" t="s">
        <v>709</v>
      </c>
      <c r="T414" s="135" t="s">
        <v>710</v>
      </c>
      <c r="U414" s="135" t="s">
        <v>715</v>
      </c>
      <c r="V414" s="135" t="s">
        <v>716</v>
      </c>
      <c r="W414" s="136">
        <v>2019</v>
      </c>
      <c r="X414" s="136">
        <v>8</v>
      </c>
      <c r="Y414" s="135" t="s">
        <v>878</v>
      </c>
      <c r="Z414" s="136">
        <v>161.88</v>
      </c>
      <c r="AA414" s="47">
        <f t="shared" si="19"/>
        <v>161.88</v>
      </c>
      <c r="AB414" s="47">
        <f t="shared" si="20"/>
        <v>1</v>
      </c>
    </row>
    <row r="415" spans="1:28" ht="12.75" customHeight="1" x14ac:dyDescent="0.25">
      <c r="A415" s="75"/>
      <c r="B415" s="75"/>
      <c r="C415" s="75"/>
      <c r="D415" s="75"/>
      <c r="E415" s="76"/>
      <c r="F415" s="75"/>
      <c r="G415" s="75"/>
      <c r="H415" s="75"/>
      <c r="I415" s="75"/>
      <c r="J415" s="97"/>
      <c r="K415" s="48"/>
      <c r="R415" s="47" t="str">
        <f t="shared" si="18"/>
        <v>470844</v>
      </c>
      <c r="S415" s="135" t="s">
        <v>709</v>
      </c>
      <c r="T415" s="135" t="s">
        <v>710</v>
      </c>
      <c r="U415" s="135" t="s">
        <v>922</v>
      </c>
      <c r="V415" s="135" t="s">
        <v>923</v>
      </c>
      <c r="W415" s="136">
        <v>2019</v>
      </c>
      <c r="X415" s="136">
        <v>5</v>
      </c>
      <c r="Y415" s="135" t="s">
        <v>878</v>
      </c>
      <c r="Z415" s="136">
        <v>0</v>
      </c>
      <c r="AA415" s="47">
        <f t="shared" si="19"/>
        <v>0</v>
      </c>
      <c r="AB415" s="47">
        <f t="shared" si="20"/>
        <v>0</v>
      </c>
    </row>
    <row r="416" spans="1:28" ht="12.75" customHeight="1" x14ac:dyDescent="0.25">
      <c r="A416" s="75"/>
      <c r="B416" s="75"/>
      <c r="C416" s="75"/>
      <c r="D416" s="75"/>
      <c r="E416" s="76"/>
      <c r="F416" s="75"/>
      <c r="G416" s="75"/>
      <c r="H416" s="75"/>
      <c r="I416" s="75"/>
      <c r="R416" s="47" t="str">
        <f t="shared" si="18"/>
        <v>471212</v>
      </c>
      <c r="S416" s="135" t="s">
        <v>709</v>
      </c>
      <c r="T416" s="135" t="s">
        <v>710</v>
      </c>
      <c r="U416" s="135" t="s">
        <v>717</v>
      </c>
      <c r="V416" s="135" t="s">
        <v>718</v>
      </c>
      <c r="W416" s="136">
        <v>2019</v>
      </c>
      <c r="X416" s="136">
        <v>1244</v>
      </c>
      <c r="Y416" s="135" t="s">
        <v>938</v>
      </c>
      <c r="Z416" s="136">
        <v>59953.98</v>
      </c>
      <c r="AA416" s="47">
        <f t="shared" si="19"/>
        <v>59953.98</v>
      </c>
      <c r="AB416" s="47">
        <f t="shared" si="20"/>
        <v>1</v>
      </c>
    </row>
    <row r="417" spans="18:28" ht="12.75" customHeight="1" x14ac:dyDescent="0.25">
      <c r="R417" s="47" t="str">
        <f t="shared" si="18"/>
        <v>480846</v>
      </c>
      <c r="S417" s="135" t="s">
        <v>719</v>
      </c>
      <c r="T417" s="135" t="s">
        <v>720</v>
      </c>
      <c r="U417" s="135" t="s">
        <v>721</v>
      </c>
      <c r="V417" s="135" t="s">
        <v>722</v>
      </c>
      <c r="W417" s="136">
        <v>2019</v>
      </c>
      <c r="X417" s="136">
        <v>231</v>
      </c>
      <c r="Y417" s="135" t="s">
        <v>878</v>
      </c>
      <c r="Z417" s="136">
        <v>14790.7</v>
      </c>
      <c r="AA417" s="47">
        <f t="shared" si="19"/>
        <v>14790.7</v>
      </c>
      <c r="AB417" s="47">
        <f t="shared" si="20"/>
        <v>1</v>
      </c>
    </row>
    <row r="418" spans="18:28" ht="12.75" customHeight="1" x14ac:dyDescent="0.25">
      <c r="R418" s="47" t="str">
        <f t="shared" si="18"/>
        <v>480847</v>
      </c>
      <c r="S418" s="135" t="s">
        <v>719</v>
      </c>
      <c r="T418" s="135" t="s">
        <v>720</v>
      </c>
      <c r="U418" s="135" t="s">
        <v>723</v>
      </c>
      <c r="V418" s="135" t="s">
        <v>724</v>
      </c>
      <c r="W418" s="136">
        <v>2019</v>
      </c>
      <c r="X418" s="136">
        <v>101</v>
      </c>
      <c r="Y418" s="135" t="s">
        <v>938</v>
      </c>
      <c r="Z418" s="136">
        <v>6774.47</v>
      </c>
      <c r="AA418" s="47">
        <f t="shared" si="19"/>
        <v>6774.47</v>
      </c>
      <c r="AB418" s="47">
        <f t="shared" si="20"/>
        <v>1</v>
      </c>
    </row>
    <row r="419" spans="18:28" ht="12.75" customHeight="1" x14ac:dyDescent="0.25">
      <c r="R419" s="47" t="str">
        <f t="shared" si="18"/>
        <v>480848</v>
      </c>
      <c r="S419" s="135" t="s">
        <v>719</v>
      </c>
      <c r="T419" s="135" t="s">
        <v>720</v>
      </c>
      <c r="U419" s="135" t="s">
        <v>725</v>
      </c>
      <c r="V419" s="135" t="s">
        <v>726</v>
      </c>
      <c r="W419" s="136">
        <v>2019</v>
      </c>
      <c r="X419" s="136">
        <v>514</v>
      </c>
      <c r="Y419" s="135" t="s">
        <v>878</v>
      </c>
      <c r="Z419" s="136">
        <v>65207.07</v>
      </c>
      <c r="AA419" s="47">
        <f t="shared" si="19"/>
        <v>65207.07</v>
      </c>
      <c r="AB419" s="47">
        <f t="shared" si="20"/>
        <v>1</v>
      </c>
    </row>
    <row r="420" spans="18:28" ht="12.75" customHeight="1" x14ac:dyDescent="0.25">
      <c r="R420" s="47" t="str">
        <f t="shared" si="18"/>
        <v>480849</v>
      </c>
      <c r="S420" s="135" t="s">
        <v>719</v>
      </c>
      <c r="T420" s="135" t="s">
        <v>720</v>
      </c>
      <c r="U420" s="135" t="s">
        <v>727</v>
      </c>
      <c r="V420" s="135" t="s">
        <v>728</v>
      </c>
      <c r="W420" s="136">
        <v>2019</v>
      </c>
      <c r="X420" s="136">
        <v>225</v>
      </c>
      <c r="Y420" s="135" t="s">
        <v>938</v>
      </c>
      <c r="Z420" s="136">
        <v>35111.5</v>
      </c>
      <c r="AA420" s="47">
        <f t="shared" si="19"/>
        <v>35111.5</v>
      </c>
      <c r="AB420" s="47">
        <f t="shared" si="20"/>
        <v>1</v>
      </c>
    </row>
    <row r="421" spans="18:28" ht="12.75" customHeight="1" x14ac:dyDescent="0.25">
      <c r="R421" s="47" t="str">
        <f t="shared" si="18"/>
        <v>480850</v>
      </c>
      <c r="S421" s="135" t="s">
        <v>719</v>
      </c>
      <c r="T421" s="135" t="s">
        <v>720</v>
      </c>
      <c r="U421" s="135" t="s">
        <v>729</v>
      </c>
      <c r="V421" s="135" t="s">
        <v>730</v>
      </c>
      <c r="W421" s="136">
        <v>2019</v>
      </c>
      <c r="X421" s="136">
        <v>21</v>
      </c>
      <c r="Y421" s="135" t="s">
        <v>878</v>
      </c>
      <c r="Z421" s="136">
        <v>2528.7800000000002</v>
      </c>
      <c r="AA421" s="47">
        <f t="shared" si="19"/>
        <v>6261.75</v>
      </c>
      <c r="AB421" s="47">
        <f t="shared" si="20"/>
        <v>0.40379999999999999</v>
      </c>
    </row>
    <row r="422" spans="18:28" ht="12.75" customHeight="1" x14ac:dyDescent="0.25">
      <c r="R422" s="47" t="str">
        <f t="shared" si="18"/>
        <v>480851</v>
      </c>
      <c r="S422" s="135" t="s">
        <v>719</v>
      </c>
      <c r="T422" s="135" t="s">
        <v>720</v>
      </c>
      <c r="U422" s="135" t="s">
        <v>731</v>
      </c>
      <c r="V422" s="135" t="s">
        <v>732</v>
      </c>
      <c r="W422" s="136">
        <v>2019</v>
      </c>
      <c r="X422" s="136">
        <v>16</v>
      </c>
      <c r="Y422" s="135" t="s">
        <v>938</v>
      </c>
      <c r="Z422" s="136">
        <v>4356</v>
      </c>
      <c r="AA422" s="47">
        <f t="shared" si="19"/>
        <v>6261.75</v>
      </c>
      <c r="AB422" s="47">
        <f t="shared" si="20"/>
        <v>0.69569999999999999</v>
      </c>
    </row>
    <row r="423" spans="18:28" ht="12.75" customHeight="1" x14ac:dyDescent="0.25">
      <c r="R423" s="47" t="str">
        <f t="shared" si="18"/>
        <v>480852</v>
      </c>
      <c r="S423" s="135" t="s">
        <v>719</v>
      </c>
      <c r="T423" s="135" t="s">
        <v>720</v>
      </c>
      <c r="U423" s="135" t="s">
        <v>733</v>
      </c>
      <c r="V423" s="135" t="s">
        <v>734</v>
      </c>
      <c r="W423" s="136">
        <v>2019</v>
      </c>
      <c r="X423" s="136">
        <v>0</v>
      </c>
      <c r="Y423" s="135" t="s">
        <v>878</v>
      </c>
      <c r="Z423" s="136">
        <v>0</v>
      </c>
      <c r="AA423" s="47">
        <f t="shared" si="19"/>
        <v>0</v>
      </c>
      <c r="AB423" s="47">
        <f t="shared" si="20"/>
        <v>0</v>
      </c>
    </row>
    <row r="424" spans="18:28" ht="12.75" customHeight="1" x14ac:dyDescent="0.25">
      <c r="R424" s="47" t="str">
        <f t="shared" si="18"/>
        <v>480853</v>
      </c>
      <c r="S424" s="135" t="s">
        <v>719</v>
      </c>
      <c r="T424" s="135" t="s">
        <v>720</v>
      </c>
      <c r="U424" s="135" t="s">
        <v>735</v>
      </c>
      <c r="V424" s="135" t="s">
        <v>736</v>
      </c>
      <c r="W424" s="136">
        <v>2019</v>
      </c>
      <c r="X424" s="136">
        <v>6</v>
      </c>
      <c r="Y424" s="135" t="s">
        <v>878</v>
      </c>
      <c r="Z424" s="136">
        <v>10500</v>
      </c>
      <c r="AA424" s="47">
        <f t="shared" si="19"/>
        <v>10500</v>
      </c>
      <c r="AB424" s="47">
        <f t="shared" si="20"/>
        <v>1</v>
      </c>
    </row>
    <row r="425" spans="18:28" ht="12.75" customHeight="1" x14ac:dyDescent="0.25">
      <c r="R425" s="47" t="str">
        <f t="shared" si="18"/>
        <v>480857</v>
      </c>
      <c r="S425" s="135" t="s">
        <v>719</v>
      </c>
      <c r="T425" s="135" t="s">
        <v>720</v>
      </c>
      <c r="U425" s="135" t="s">
        <v>924</v>
      </c>
      <c r="V425" s="135" t="s">
        <v>925</v>
      </c>
      <c r="W425" s="136">
        <v>2019</v>
      </c>
      <c r="X425" s="136">
        <v>8</v>
      </c>
      <c r="Y425" s="135" t="s">
        <v>878</v>
      </c>
      <c r="Z425" s="136">
        <v>0</v>
      </c>
      <c r="AA425" s="47">
        <f t="shared" si="19"/>
        <v>0</v>
      </c>
      <c r="AB425" s="47">
        <f t="shared" si="20"/>
        <v>0</v>
      </c>
    </row>
    <row r="426" spans="18:28" ht="12.75" customHeight="1" x14ac:dyDescent="0.25">
      <c r="R426" s="47" t="str">
        <f t="shared" si="18"/>
        <v>480858</v>
      </c>
      <c r="S426" s="135" t="s">
        <v>719</v>
      </c>
      <c r="T426" s="135" t="s">
        <v>720</v>
      </c>
      <c r="U426" s="135" t="s">
        <v>737</v>
      </c>
      <c r="V426" s="135" t="s">
        <v>738</v>
      </c>
      <c r="W426" s="136">
        <v>2019</v>
      </c>
      <c r="X426" s="136">
        <v>41</v>
      </c>
      <c r="Y426" s="135" t="s">
        <v>878</v>
      </c>
      <c r="Z426" s="136">
        <v>13776.64</v>
      </c>
      <c r="AA426" s="47">
        <f t="shared" si="19"/>
        <v>13776.64</v>
      </c>
      <c r="AB426" s="47">
        <f t="shared" si="20"/>
        <v>1</v>
      </c>
    </row>
    <row r="427" spans="18:28" ht="12.75" customHeight="1" x14ac:dyDescent="0.25">
      <c r="R427" s="47" t="str">
        <f t="shared" si="18"/>
        <v>480859</v>
      </c>
      <c r="S427" s="135" t="s">
        <v>719</v>
      </c>
      <c r="T427" s="135" t="s">
        <v>720</v>
      </c>
      <c r="U427" s="135" t="s">
        <v>739</v>
      </c>
      <c r="V427" s="135" t="s">
        <v>740</v>
      </c>
      <c r="W427" s="136">
        <v>2019</v>
      </c>
      <c r="X427" s="136">
        <v>23</v>
      </c>
      <c r="Y427" s="135" t="s">
        <v>938</v>
      </c>
      <c r="Z427" s="136">
        <v>13776.64</v>
      </c>
      <c r="AA427" s="47">
        <f t="shared" si="19"/>
        <v>13776.64</v>
      </c>
      <c r="AB427" s="47">
        <f t="shared" si="20"/>
        <v>1</v>
      </c>
    </row>
    <row r="428" spans="18:28" ht="12.75" customHeight="1" x14ac:dyDescent="0.25">
      <c r="R428" s="47" t="str">
        <f t="shared" si="18"/>
        <v>480861</v>
      </c>
      <c r="S428" s="135" t="s">
        <v>719</v>
      </c>
      <c r="T428" s="135" t="s">
        <v>720</v>
      </c>
      <c r="U428" s="135" t="s">
        <v>741</v>
      </c>
      <c r="V428" s="135" t="s">
        <v>742</v>
      </c>
      <c r="W428" s="136">
        <v>2019</v>
      </c>
      <c r="X428" s="136">
        <v>152</v>
      </c>
      <c r="Y428" s="135" t="s">
        <v>878</v>
      </c>
      <c r="Z428" s="136">
        <v>17910.080000000002</v>
      </c>
      <c r="AA428" s="47">
        <f t="shared" si="19"/>
        <v>18617.060000000001</v>
      </c>
      <c r="AB428" s="47">
        <f t="shared" si="20"/>
        <v>0.96199999999999997</v>
      </c>
    </row>
    <row r="429" spans="18:28" ht="12.75" customHeight="1" x14ac:dyDescent="0.25">
      <c r="R429" s="47" t="str">
        <f t="shared" si="18"/>
        <v>480862</v>
      </c>
      <c r="S429" s="135" t="s">
        <v>719</v>
      </c>
      <c r="T429" s="135" t="s">
        <v>720</v>
      </c>
      <c r="U429" s="135" t="s">
        <v>743</v>
      </c>
      <c r="V429" s="135" t="s">
        <v>744</v>
      </c>
      <c r="W429" s="136">
        <v>2019</v>
      </c>
      <c r="X429" s="136">
        <v>96</v>
      </c>
      <c r="Y429" s="135" t="s">
        <v>938</v>
      </c>
      <c r="Z429" s="136">
        <v>18617.060000000001</v>
      </c>
      <c r="AA429" s="47">
        <f t="shared" si="19"/>
        <v>18617.060000000001</v>
      </c>
      <c r="AB429" s="47">
        <f t="shared" si="20"/>
        <v>1</v>
      </c>
    </row>
    <row r="430" spans="18:28" ht="12.75" customHeight="1" x14ac:dyDescent="0.25">
      <c r="R430" s="47" t="str">
        <f t="shared" si="18"/>
        <v>480978</v>
      </c>
      <c r="S430" s="135" t="s">
        <v>719</v>
      </c>
      <c r="T430" s="135" t="s">
        <v>720</v>
      </c>
      <c r="U430" s="135" t="s">
        <v>845</v>
      </c>
      <c r="V430" s="135" t="s">
        <v>846</v>
      </c>
      <c r="W430" s="136">
        <v>2019</v>
      </c>
      <c r="X430" s="136">
        <v>2</v>
      </c>
      <c r="Y430" s="135" t="s">
        <v>878</v>
      </c>
      <c r="Z430" s="136">
        <v>738</v>
      </c>
      <c r="AA430" s="47">
        <f t="shared" si="19"/>
        <v>37269.06</v>
      </c>
      <c r="AB430" s="47">
        <f t="shared" si="20"/>
        <v>1.9800000000000002E-2</v>
      </c>
    </row>
    <row r="431" spans="18:28" ht="12.75" customHeight="1" x14ac:dyDescent="0.25">
      <c r="R431" s="47" t="str">
        <f t="shared" si="18"/>
        <v>480979</v>
      </c>
      <c r="S431" s="135" t="s">
        <v>719</v>
      </c>
      <c r="T431" s="135" t="s">
        <v>720</v>
      </c>
      <c r="U431" s="135" t="s">
        <v>847</v>
      </c>
      <c r="V431" s="135" t="s">
        <v>848</v>
      </c>
      <c r="W431" s="136">
        <v>2019</v>
      </c>
      <c r="X431" s="136">
        <v>3</v>
      </c>
      <c r="Y431" s="135" t="s">
        <v>938</v>
      </c>
      <c r="Z431" s="136">
        <v>1193.5999999999999</v>
      </c>
      <c r="AA431" s="47">
        <f t="shared" si="19"/>
        <v>18301.810000000001</v>
      </c>
      <c r="AB431" s="47">
        <f t="shared" si="20"/>
        <v>6.5199999999999994E-2</v>
      </c>
    </row>
    <row r="432" spans="18:28" ht="12.75" customHeight="1" x14ac:dyDescent="0.25">
      <c r="R432" s="47" t="str">
        <f t="shared" si="18"/>
        <v>489704</v>
      </c>
      <c r="S432" s="135" t="s">
        <v>719</v>
      </c>
      <c r="T432" s="135" t="s">
        <v>720</v>
      </c>
      <c r="U432" s="135" t="s">
        <v>992</v>
      </c>
      <c r="V432" s="135" t="s">
        <v>993</v>
      </c>
      <c r="W432" s="136">
        <v>2019</v>
      </c>
      <c r="X432" s="136">
        <v>0</v>
      </c>
      <c r="Y432" s="135" t="s">
        <v>878</v>
      </c>
      <c r="Z432" s="136">
        <v>0</v>
      </c>
      <c r="AA432" s="47">
        <f t="shared" si="19"/>
        <v>0</v>
      </c>
      <c r="AB432" s="47">
        <f t="shared" si="20"/>
        <v>0</v>
      </c>
    </row>
    <row r="433" spans="18:28" ht="12.75" customHeight="1" x14ac:dyDescent="0.25">
      <c r="R433" s="47" t="str">
        <f t="shared" si="18"/>
        <v>490850</v>
      </c>
      <c r="S433" s="135" t="s">
        <v>745</v>
      </c>
      <c r="T433" s="135" t="s">
        <v>746</v>
      </c>
      <c r="U433" s="135" t="s">
        <v>729</v>
      </c>
      <c r="V433" s="135" t="s">
        <v>730</v>
      </c>
      <c r="W433" s="136">
        <v>2019</v>
      </c>
      <c r="X433" s="136">
        <v>31</v>
      </c>
      <c r="Y433" s="135" t="s">
        <v>878</v>
      </c>
      <c r="Z433" s="136">
        <v>3732.97</v>
      </c>
      <c r="AA433" s="47">
        <f t="shared" si="19"/>
        <v>6261.75</v>
      </c>
      <c r="AB433" s="47">
        <f t="shared" si="20"/>
        <v>0.59619999999999995</v>
      </c>
    </row>
    <row r="434" spans="18:28" ht="12.75" customHeight="1" x14ac:dyDescent="0.25">
      <c r="R434" s="47" t="str">
        <f t="shared" si="18"/>
        <v>490851</v>
      </c>
      <c r="S434" s="135" t="s">
        <v>745</v>
      </c>
      <c r="T434" s="135" t="s">
        <v>746</v>
      </c>
      <c r="U434" s="135" t="s">
        <v>731</v>
      </c>
      <c r="V434" s="135" t="s">
        <v>732</v>
      </c>
      <c r="W434" s="136">
        <v>2019</v>
      </c>
      <c r="X434" s="136">
        <v>7</v>
      </c>
      <c r="Y434" s="135" t="s">
        <v>938</v>
      </c>
      <c r="Z434" s="136">
        <v>1905.75</v>
      </c>
      <c r="AA434" s="47">
        <f t="shared" si="19"/>
        <v>6261.75</v>
      </c>
      <c r="AB434" s="47">
        <f t="shared" si="20"/>
        <v>0.30430000000000001</v>
      </c>
    </row>
    <row r="435" spans="18:28" ht="12.75" customHeight="1" x14ac:dyDescent="0.25">
      <c r="R435" s="47" t="str">
        <f t="shared" si="18"/>
        <v>490865</v>
      </c>
      <c r="S435" s="135" t="s">
        <v>745</v>
      </c>
      <c r="T435" s="135" t="s">
        <v>746</v>
      </c>
      <c r="U435" s="135" t="s">
        <v>926</v>
      </c>
      <c r="V435" s="135" t="s">
        <v>927</v>
      </c>
      <c r="W435" s="136">
        <v>2019</v>
      </c>
      <c r="X435" s="136">
        <v>336</v>
      </c>
      <c r="Y435" s="135" t="s">
        <v>878</v>
      </c>
      <c r="Z435" s="136">
        <v>0</v>
      </c>
      <c r="AA435" s="47">
        <f t="shared" si="19"/>
        <v>0</v>
      </c>
      <c r="AB435" s="47">
        <f>ROUND(IF(ISERROR(Z435/AA435),0,(Z435/AA435)),4)</f>
        <v>0</v>
      </c>
    </row>
    <row r="436" spans="18:28" ht="12.75" customHeight="1" x14ac:dyDescent="0.25">
      <c r="R436" s="47" t="str">
        <f t="shared" si="18"/>
        <v>490868</v>
      </c>
      <c r="S436" s="135" t="s">
        <v>745</v>
      </c>
      <c r="T436" s="135" t="s">
        <v>746</v>
      </c>
      <c r="U436" s="135" t="s">
        <v>747</v>
      </c>
      <c r="V436" s="135" t="s">
        <v>748</v>
      </c>
      <c r="W436" s="136">
        <v>2019</v>
      </c>
      <c r="X436" s="136">
        <v>31</v>
      </c>
      <c r="Y436" s="135" t="s">
        <v>878</v>
      </c>
      <c r="Z436" s="136">
        <v>0</v>
      </c>
      <c r="AA436" s="47">
        <f t="shared" si="19"/>
        <v>0</v>
      </c>
      <c r="AB436" s="47">
        <f t="shared" si="20"/>
        <v>0</v>
      </c>
    </row>
    <row r="437" spans="18:28" ht="12.75" customHeight="1" x14ac:dyDescent="0.25">
      <c r="R437" s="47" t="str">
        <f t="shared" si="18"/>
        <v>490872</v>
      </c>
      <c r="S437" s="135" t="s">
        <v>745</v>
      </c>
      <c r="T437" s="135" t="s">
        <v>746</v>
      </c>
      <c r="U437" s="135" t="s">
        <v>749</v>
      </c>
      <c r="V437" s="135" t="s">
        <v>750</v>
      </c>
      <c r="W437" s="136">
        <v>2019</v>
      </c>
      <c r="X437" s="136">
        <v>8</v>
      </c>
      <c r="Y437" s="135" t="s">
        <v>878</v>
      </c>
      <c r="Z437" s="136">
        <v>0</v>
      </c>
      <c r="AA437" s="47">
        <f t="shared" si="19"/>
        <v>0</v>
      </c>
      <c r="AB437" s="47">
        <f t="shared" si="20"/>
        <v>0</v>
      </c>
    </row>
    <row r="438" spans="18:28" ht="12.75" customHeight="1" x14ac:dyDescent="0.25">
      <c r="R438" s="47" t="str">
        <f t="shared" si="18"/>
        <v>490875</v>
      </c>
      <c r="S438" s="135" t="s">
        <v>745</v>
      </c>
      <c r="T438" s="135" t="s">
        <v>746</v>
      </c>
      <c r="U438" s="135" t="s">
        <v>928</v>
      </c>
      <c r="V438" s="135" t="s">
        <v>929</v>
      </c>
      <c r="W438" s="136">
        <v>2019</v>
      </c>
      <c r="X438" s="136">
        <v>10</v>
      </c>
      <c r="Y438" s="135" t="s">
        <v>878</v>
      </c>
      <c r="Z438" s="136">
        <v>0</v>
      </c>
      <c r="AA438" s="47">
        <f t="shared" si="19"/>
        <v>0</v>
      </c>
      <c r="AB438" s="47">
        <f t="shared" si="20"/>
        <v>0</v>
      </c>
    </row>
    <row r="439" spans="18:28" ht="12.75" customHeight="1" x14ac:dyDescent="0.25">
      <c r="R439" s="47" t="str">
        <f t="shared" si="18"/>
        <v>490882</v>
      </c>
      <c r="S439" s="135" t="s">
        <v>745</v>
      </c>
      <c r="T439" s="135" t="s">
        <v>746</v>
      </c>
      <c r="U439" s="135" t="s">
        <v>751</v>
      </c>
      <c r="V439" s="135" t="s">
        <v>752</v>
      </c>
      <c r="W439" s="136">
        <v>2019</v>
      </c>
      <c r="X439" s="136">
        <v>172</v>
      </c>
      <c r="Y439" s="135" t="s">
        <v>938</v>
      </c>
      <c r="Z439" s="136">
        <v>56440.800000000003</v>
      </c>
      <c r="AA439" s="47">
        <f t="shared" si="19"/>
        <v>56440.800000000003</v>
      </c>
      <c r="AB439" s="47">
        <f t="shared" si="20"/>
        <v>1</v>
      </c>
    </row>
    <row r="440" spans="18:28" ht="12.75" customHeight="1" x14ac:dyDescent="0.25">
      <c r="R440" s="47" t="str">
        <f t="shared" si="18"/>
        <v>499704</v>
      </c>
      <c r="S440" s="135" t="s">
        <v>745</v>
      </c>
      <c r="T440" s="135" t="s">
        <v>746</v>
      </c>
      <c r="U440" s="135" t="s">
        <v>992</v>
      </c>
      <c r="V440" s="135" t="s">
        <v>993</v>
      </c>
      <c r="W440" s="136">
        <v>2019</v>
      </c>
      <c r="X440" s="136">
        <v>0</v>
      </c>
      <c r="Y440" s="135" t="s">
        <v>878</v>
      </c>
      <c r="Z440" s="136">
        <v>0</v>
      </c>
      <c r="AA440" s="47">
        <f t="shared" si="19"/>
        <v>0</v>
      </c>
      <c r="AB440" s="47">
        <f t="shared" si="20"/>
        <v>0</v>
      </c>
    </row>
    <row r="441" spans="18:28" ht="12.75" customHeight="1" x14ac:dyDescent="0.25">
      <c r="R441" s="47" t="str">
        <f t="shared" si="18"/>
        <v>500883</v>
      </c>
      <c r="S441" s="135" t="s">
        <v>753</v>
      </c>
      <c r="T441" s="135" t="s">
        <v>754</v>
      </c>
      <c r="U441" s="135" t="s">
        <v>755</v>
      </c>
      <c r="V441" s="135" t="s">
        <v>756</v>
      </c>
      <c r="W441" s="136">
        <v>2019</v>
      </c>
      <c r="X441" s="136">
        <v>230</v>
      </c>
      <c r="Y441" s="135" t="s">
        <v>878</v>
      </c>
      <c r="Z441" s="136">
        <v>29749</v>
      </c>
      <c r="AA441" s="47">
        <f t="shared" si="19"/>
        <v>29749</v>
      </c>
      <c r="AB441" s="47">
        <f t="shared" si="20"/>
        <v>1</v>
      </c>
    </row>
    <row r="442" spans="18:28" ht="12.75" customHeight="1" x14ac:dyDescent="0.25">
      <c r="R442" s="47" t="str">
        <f t="shared" si="18"/>
        <v>500884</v>
      </c>
      <c r="S442" s="135" t="s">
        <v>753</v>
      </c>
      <c r="T442" s="135" t="s">
        <v>754</v>
      </c>
      <c r="U442" s="135" t="s">
        <v>757</v>
      </c>
      <c r="V442" s="135" t="s">
        <v>758</v>
      </c>
      <c r="W442" s="136">
        <v>2019</v>
      </c>
      <c r="X442" s="136">
        <v>127</v>
      </c>
      <c r="Y442" s="135" t="s">
        <v>938</v>
      </c>
      <c r="Z442" s="136">
        <v>29818.3</v>
      </c>
      <c r="AA442" s="47">
        <f t="shared" si="19"/>
        <v>29818.3</v>
      </c>
      <c r="AB442" s="47">
        <f t="shared" si="20"/>
        <v>1</v>
      </c>
    </row>
    <row r="443" spans="18:28" ht="12.75" customHeight="1" x14ac:dyDescent="0.25">
      <c r="R443" s="47" t="str">
        <f t="shared" si="18"/>
        <v>500889</v>
      </c>
      <c r="S443" s="135" t="s">
        <v>753</v>
      </c>
      <c r="T443" s="135" t="s">
        <v>754</v>
      </c>
      <c r="U443" s="135" t="s">
        <v>759</v>
      </c>
      <c r="V443" s="135" t="s">
        <v>760</v>
      </c>
      <c r="W443" s="136">
        <v>2019</v>
      </c>
      <c r="X443" s="136">
        <v>28</v>
      </c>
      <c r="Y443" s="135" t="s">
        <v>878</v>
      </c>
      <c r="Z443" s="136">
        <v>0</v>
      </c>
      <c r="AA443" s="47">
        <f t="shared" si="19"/>
        <v>0</v>
      </c>
      <c r="AB443" s="47">
        <f t="shared" si="20"/>
        <v>0</v>
      </c>
    </row>
    <row r="444" spans="18:28" ht="12.75" customHeight="1" x14ac:dyDescent="0.25">
      <c r="R444" s="47" t="str">
        <f t="shared" si="18"/>
        <v>500890</v>
      </c>
      <c r="S444" s="135" t="s">
        <v>753</v>
      </c>
      <c r="T444" s="135" t="s">
        <v>754</v>
      </c>
      <c r="U444" s="135" t="s">
        <v>761</v>
      </c>
      <c r="V444" s="135" t="s">
        <v>762</v>
      </c>
      <c r="W444" s="136">
        <v>2019</v>
      </c>
      <c r="X444" s="136">
        <v>204</v>
      </c>
      <c r="Y444" s="135" t="s">
        <v>878</v>
      </c>
      <c r="Z444" s="136">
        <v>20366.62</v>
      </c>
      <c r="AA444" s="47">
        <f t="shared" si="19"/>
        <v>20366.62</v>
      </c>
      <c r="AB444" s="47">
        <f t="shared" si="20"/>
        <v>1</v>
      </c>
    </row>
    <row r="445" spans="18:28" ht="12.75" customHeight="1" x14ac:dyDescent="0.25">
      <c r="R445" s="47" t="str">
        <f t="shared" si="18"/>
        <v>500891</v>
      </c>
      <c r="S445" s="135" t="s">
        <v>753</v>
      </c>
      <c r="T445" s="135" t="s">
        <v>754</v>
      </c>
      <c r="U445" s="135" t="s">
        <v>763</v>
      </c>
      <c r="V445" s="135" t="s">
        <v>764</v>
      </c>
      <c r="W445" s="136">
        <v>2019</v>
      </c>
      <c r="X445" s="136">
        <v>112</v>
      </c>
      <c r="Y445" s="135" t="s">
        <v>938</v>
      </c>
      <c r="Z445" s="136">
        <v>20469.419999999998</v>
      </c>
      <c r="AA445" s="47">
        <f t="shared" si="19"/>
        <v>20469.419999999998</v>
      </c>
      <c r="AB445" s="47">
        <f t="shared" si="20"/>
        <v>1</v>
      </c>
    </row>
    <row r="446" spans="18:28" ht="12.75" customHeight="1" x14ac:dyDescent="0.25">
      <c r="R446" s="47" t="str">
        <f t="shared" si="18"/>
        <v>500894</v>
      </c>
      <c r="S446" s="135" t="s">
        <v>753</v>
      </c>
      <c r="T446" s="135" t="s">
        <v>754</v>
      </c>
      <c r="U446" s="135" t="s">
        <v>765</v>
      </c>
      <c r="V446" s="135" t="s">
        <v>766</v>
      </c>
      <c r="W446" s="136">
        <v>2019</v>
      </c>
      <c r="X446" s="136">
        <v>84</v>
      </c>
      <c r="Y446" s="135" t="s">
        <v>878</v>
      </c>
      <c r="Z446" s="136">
        <v>20628.53</v>
      </c>
      <c r="AA446" s="47">
        <f t="shared" si="19"/>
        <v>20628.53</v>
      </c>
      <c r="AB446" s="47">
        <f t="shared" si="20"/>
        <v>1</v>
      </c>
    </row>
    <row r="447" spans="18:28" ht="12.75" customHeight="1" x14ac:dyDescent="0.25">
      <c r="R447" s="47" t="str">
        <f t="shared" si="18"/>
        <v>500895</v>
      </c>
      <c r="S447" s="135" t="s">
        <v>753</v>
      </c>
      <c r="T447" s="135" t="s">
        <v>754</v>
      </c>
      <c r="U447" s="135" t="s">
        <v>767</v>
      </c>
      <c r="V447" s="135" t="s">
        <v>768</v>
      </c>
      <c r="W447" s="136">
        <v>2019</v>
      </c>
      <c r="X447" s="136">
        <v>36</v>
      </c>
      <c r="Y447" s="135" t="s">
        <v>938</v>
      </c>
      <c r="Z447" s="136">
        <v>9137.2999999999993</v>
      </c>
      <c r="AA447" s="47">
        <f t="shared" si="19"/>
        <v>9137.2999999999993</v>
      </c>
      <c r="AB447" s="47">
        <f t="shared" si="20"/>
        <v>1</v>
      </c>
    </row>
    <row r="448" spans="18:28" ht="12.75" customHeight="1" x14ac:dyDescent="0.25">
      <c r="R448" s="47" t="str">
        <f t="shared" si="18"/>
        <v>500896</v>
      </c>
      <c r="S448" s="135" t="s">
        <v>753</v>
      </c>
      <c r="T448" s="135" t="s">
        <v>754</v>
      </c>
      <c r="U448" s="135" t="s">
        <v>769</v>
      </c>
      <c r="V448" s="135" t="s">
        <v>770</v>
      </c>
      <c r="W448" s="136">
        <v>2019</v>
      </c>
      <c r="X448" s="136">
        <v>39</v>
      </c>
      <c r="Y448" s="135" t="s">
        <v>878</v>
      </c>
      <c r="Z448" s="136">
        <v>2457.84</v>
      </c>
      <c r="AA448" s="47">
        <f t="shared" si="19"/>
        <v>2457.84</v>
      </c>
      <c r="AB448" s="47">
        <f t="shared" si="20"/>
        <v>1</v>
      </c>
    </row>
    <row r="449" spans="18:28" ht="12.75" customHeight="1" x14ac:dyDescent="0.25">
      <c r="R449" s="47" t="str">
        <f t="shared" si="18"/>
        <v>500898</v>
      </c>
      <c r="S449" s="135" t="s">
        <v>753</v>
      </c>
      <c r="T449" s="135" t="s">
        <v>754</v>
      </c>
      <c r="U449" s="135" t="s">
        <v>771</v>
      </c>
      <c r="V449" s="135" t="s">
        <v>772</v>
      </c>
      <c r="W449" s="136">
        <v>2019</v>
      </c>
      <c r="X449" s="136">
        <v>20</v>
      </c>
      <c r="Y449" s="135" t="s">
        <v>878</v>
      </c>
      <c r="Z449" s="136">
        <v>428</v>
      </c>
      <c r="AA449" s="47">
        <f t="shared" si="19"/>
        <v>428</v>
      </c>
      <c r="AB449" s="47">
        <f t="shared" si="20"/>
        <v>1</v>
      </c>
    </row>
    <row r="450" spans="18:28" ht="12.75" customHeight="1" x14ac:dyDescent="0.25">
      <c r="R450" s="47" t="str">
        <f t="shared" si="18"/>
        <v>500900</v>
      </c>
      <c r="S450" s="135" t="s">
        <v>753</v>
      </c>
      <c r="T450" s="135" t="s">
        <v>754</v>
      </c>
      <c r="U450" s="135" t="s">
        <v>773</v>
      </c>
      <c r="V450" s="135" t="s">
        <v>774</v>
      </c>
      <c r="W450" s="136">
        <v>2019</v>
      </c>
      <c r="X450" s="136">
        <v>94</v>
      </c>
      <c r="Y450" s="135" t="s">
        <v>878</v>
      </c>
      <c r="Z450" s="136">
        <v>10603.47</v>
      </c>
      <c r="AA450" s="47">
        <f t="shared" si="19"/>
        <v>10603.47</v>
      </c>
      <c r="AB450" s="47">
        <f t="shared" si="20"/>
        <v>1</v>
      </c>
    </row>
    <row r="451" spans="18:28" ht="12.75" customHeight="1" x14ac:dyDescent="0.25">
      <c r="R451" s="47" t="str">
        <f t="shared" si="18"/>
        <v>501235</v>
      </c>
      <c r="S451" s="135" t="s">
        <v>753</v>
      </c>
      <c r="T451" s="135" t="s">
        <v>754</v>
      </c>
      <c r="U451" s="135" t="s">
        <v>775</v>
      </c>
      <c r="V451" s="135" t="s">
        <v>776</v>
      </c>
      <c r="W451" s="136">
        <v>2019</v>
      </c>
      <c r="X451" s="136">
        <v>87</v>
      </c>
      <c r="Y451" s="135" t="s">
        <v>938</v>
      </c>
      <c r="Z451" s="136">
        <v>16552.28</v>
      </c>
      <c r="AA451" s="47">
        <f t="shared" si="19"/>
        <v>27016.36</v>
      </c>
      <c r="AB451" s="47">
        <f t="shared" si="20"/>
        <v>0.61270000000000002</v>
      </c>
    </row>
    <row r="452" spans="18:28" ht="12.75" customHeight="1" x14ac:dyDescent="0.25">
      <c r="R452" s="47" t="str">
        <f t="shared" ref="R452:R492" si="21">S452&amp;U452</f>
        <v>510903</v>
      </c>
      <c r="S452" s="135" t="s">
        <v>777</v>
      </c>
      <c r="T452" s="135" t="s">
        <v>778</v>
      </c>
      <c r="U452" s="135" t="s">
        <v>779</v>
      </c>
      <c r="V452" s="135" t="s">
        <v>780</v>
      </c>
      <c r="W452" s="136">
        <v>2019</v>
      </c>
      <c r="X452" s="136">
        <v>180</v>
      </c>
      <c r="Y452" s="135" t="s">
        <v>938</v>
      </c>
      <c r="Z452" s="136">
        <v>73027</v>
      </c>
      <c r="AA452" s="47">
        <f t="shared" ref="AA452:AA492" si="22">IF(ISERROR(VLOOKUP(U452,$AD$3:$AJ$382,7,FALSE)),0,(VLOOKUP(U452,$AD$3:$AJ$382,7,FALSE)))</f>
        <v>73027</v>
      </c>
      <c r="AB452" s="47">
        <f t="shared" ref="AB452:AB492" si="23">ROUND(IF(ISERROR(Z452/AA452),0,(Z452/AA452)),4)</f>
        <v>1</v>
      </c>
    </row>
    <row r="453" spans="18:28" ht="12.75" customHeight="1" x14ac:dyDescent="0.25">
      <c r="R453" s="47" t="str">
        <f t="shared" si="21"/>
        <v>510910</v>
      </c>
      <c r="S453" s="135" t="s">
        <v>777</v>
      </c>
      <c r="T453" s="135" t="s">
        <v>778</v>
      </c>
      <c r="U453" s="135" t="s">
        <v>781</v>
      </c>
      <c r="V453" s="135" t="s">
        <v>782</v>
      </c>
      <c r="W453" s="136">
        <v>2019</v>
      </c>
      <c r="X453" s="136">
        <v>319</v>
      </c>
      <c r="Y453" s="135" t="s">
        <v>878</v>
      </c>
      <c r="Z453" s="136">
        <v>24750</v>
      </c>
      <c r="AA453" s="47">
        <f t="shared" si="22"/>
        <v>24750</v>
      </c>
      <c r="AB453" s="47">
        <f t="shared" si="23"/>
        <v>1</v>
      </c>
    </row>
    <row r="454" spans="18:28" ht="12.75" customHeight="1" x14ac:dyDescent="0.25">
      <c r="R454" s="47" t="str">
        <f t="shared" si="21"/>
        <v>510911</v>
      </c>
      <c r="S454" s="135" t="s">
        <v>777</v>
      </c>
      <c r="T454" s="135" t="s">
        <v>778</v>
      </c>
      <c r="U454" s="135" t="s">
        <v>783</v>
      </c>
      <c r="V454" s="135" t="s">
        <v>784</v>
      </c>
      <c r="W454" s="136">
        <v>2019</v>
      </c>
      <c r="X454" s="136">
        <v>123</v>
      </c>
      <c r="Y454" s="135" t="s">
        <v>938</v>
      </c>
      <c r="Z454" s="136">
        <v>12650</v>
      </c>
      <c r="AA454" s="47">
        <f t="shared" si="22"/>
        <v>12650</v>
      </c>
      <c r="AB454" s="47">
        <f t="shared" si="23"/>
        <v>1</v>
      </c>
    </row>
    <row r="455" spans="18:28" ht="12.75" customHeight="1" x14ac:dyDescent="0.25">
      <c r="R455" s="47" t="str">
        <f t="shared" si="21"/>
        <v>510915</v>
      </c>
      <c r="S455" s="135" t="s">
        <v>777</v>
      </c>
      <c r="T455" s="135" t="s">
        <v>778</v>
      </c>
      <c r="U455" s="135" t="s">
        <v>785</v>
      </c>
      <c r="V455" s="135" t="s">
        <v>786</v>
      </c>
      <c r="W455" s="136">
        <v>2019</v>
      </c>
      <c r="X455" s="136">
        <v>8</v>
      </c>
      <c r="Y455" s="135" t="s">
        <v>878</v>
      </c>
      <c r="Z455" s="136">
        <v>10745.73</v>
      </c>
      <c r="AA455" s="47">
        <f t="shared" si="22"/>
        <v>10745.73</v>
      </c>
      <c r="AB455" s="47">
        <f t="shared" si="23"/>
        <v>1</v>
      </c>
    </row>
    <row r="456" spans="18:28" ht="12.75" customHeight="1" x14ac:dyDescent="0.25">
      <c r="R456" s="47" t="str">
        <f t="shared" si="21"/>
        <v>520000</v>
      </c>
      <c r="S456" s="135" t="s">
        <v>787</v>
      </c>
      <c r="T456" s="135" t="s">
        <v>788</v>
      </c>
      <c r="U456" s="135" t="s">
        <v>975</v>
      </c>
      <c r="V456" s="135" t="s">
        <v>976</v>
      </c>
      <c r="W456" s="136">
        <v>2019</v>
      </c>
      <c r="X456" s="136">
        <v>0</v>
      </c>
      <c r="Y456" s="135" t="s">
        <v>938</v>
      </c>
      <c r="Z456" s="136">
        <v>0</v>
      </c>
      <c r="AA456" s="47">
        <f t="shared" si="22"/>
        <v>0</v>
      </c>
      <c r="AB456" s="47">
        <f t="shared" si="23"/>
        <v>0</v>
      </c>
    </row>
    <row r="457" spans="18:28" ht="12.75" customHeight="1" x14ac:dyDescent="0.25">
      <c r="R457" s="47" t="str">
        <f t="shared" si="21"/>
        <v>520923</v>
      </c>
      <c r="S457" s="135" t="s">
        <v>787</v>
      </c>
      <c r="T457" s="135" t="s">
        <v>788</v>
      </c>
      <c r="U457" s="135" t="s">
        <v>789</v>
      </c>
      <c r="V457" s="135" t="s">
        <v>790</v>
      </c>
      <c r="W457" s="136">
        <v>2019</v>
      </c>
      <c r="X457" s="136">
        <v>63</v>
      </c>
      <c r="Y457" s="135" t="s">
        <v>938</v>
      </c>
      <c r="Z457" s="136">
        <v>14972.65</v>
      </c>
      <c r="AA457" s="47">
        <f t="shared" si="22"/>
        <v>14972.65</v>
      </c>
      <c r="AB457" s="47">
        <f t="shared" si="23"/>
        <v>1</v>
      </c>
    </row>
    <row r="458" spans="18:28" ht="12.75" customHeight="1" x14ac:dyDescent="0.25">
      <c r="R458" s="47" t="str">
        <f t="shared" si="21"/>
        <v>530926</v>
      </c>
      <c r="S458" s="135" t="s">
        <v>791</v>
      </c>
      <c r="T458" s="135" t="s">
        <v>792</v>
      </c>
      <c r="U458" s="135" t="s">
        <v>793</v>
      </c>
      <c r="V458" s="135" t="s">
        <v>794</v>
      </c>
      <c r="W458" s="136">
        <v>2019</v>
      </c>
      <c r="X458" s="136">
        <v>895</v>
      </c>
      <c r="Y458" s="135" t="s">
        <v>938</v>
      </c>
      <c r="Z458" s="136">
        <v>77676.39</v>
      </c>
      <c r="AA458" s="47">
        <f t="shared" si="22"/>
        <v>77676.39</v>
      </c>
      <c r="AB458" s="47">
        <f t="shared" si="23"/>
        <v>1</v>
      </c>
    </row>
    <row r="459" spans="18:28" ht="12.75" customHeight="1" x14ac:dyDescent="0.25">
      <c r="R459" s="47" t="str">
        <f t="shared" si="21"/>
        <v>530927</v>
      </c>
      <c r="S459" s="135" t="s">
        <v>791</v>
      </c>
      <c r="T459" s="135" t="s">
        <v>792</v>
      </c>
      <c r="U459" s="135" t="s">
        <v>795</v>
      </c>
      <c r="V459" s="135" t="s">
        <v>796</v>
      </c>
      <c r="W459" s="136">
        <v>2019</v>
      </c>
      <c r="X459" s="136">
        <v>109</v>
      </c>
      <c r="Y459" s="135" t="s">
        <v>878</v>
      </c>
      <c r="Z459" s="136">
        <v>2747.46</v>
      </c>
      <c r="AA459" s="47">
        <f t="shared" si="22"/>
        <v>2747.46</v>
      </c>
      <c r="AB459" s="47">
        <f t="shared" si="23"/>
        <v>1</v>
      </c>
    </row>
    <row r="460" spans="18:28" ht="12.75" customHeight="1" x14ac:dyDescent="0.25">
      <c r="R460" s="47" t="str">
        <f t="shared" si="21"/>
        <v>530928</v>
      </c>
      <c r="S460" s="135" t="s">
        <v>791</v>
      </c>
      <c r="T460" s="135" t="s">
        <v>792</v>
      </c>
      <c r="U460" s="135" t="s">
        <v>797</v>
      </c>
      <c r="V460" s="135" t="s">
        <v>798</v>
      </c>
      <c r="W460" s="136">
        <v>2019</v>
      </c>
      <c r="X460" s="136">
        <v>44</v>
      </c>
      <c r="Y460" s="135" t="s">
        <v>938</v>
      </c>
      <c r="Z460" s="136">
        <v>2747.46</v>
      </c>
      <c r="AA460" s="47">
        <f t="shared" si="22"/>
        <v>2747.46</v>
      </c>
      <c r="AB460" s="47">
        <f t="shared" si="23"/>
        <v>1</v>
      </c>
    </row>
    <row r="461" spans="18:28" ht="12.75" customHeight="1" x14ac:dyDescent="0.25">
      <c r="R461" s="47" t="str">
        <f t="shared" si="21"/>
        <v>530932</v>
      </c>
      <c r="S461" s="135" t="s">
        <v>791</v>
      </c>
      <c r="T461" s="135" t="s">
        <v>792</v>
      </c>
      <c r="U461" s="135" t="s">
        <v>799</v>
      </c>
      <c r="V461" s="135" t="s">
        <v>800</v>
      </c>
      <c r="W461" s="136">
        <v>2019</v>
      </c>
      <c r="X461" s="136">
        <v>51</v>
      </c>
      <c r="Y461" s="135" t="s">
        <v>878</v>
      </c>
      <c r="Z461" s="136">
        <v>24461.22</v>
      </c>
      <c r="AA461" s="47">
        <f t="shared" si="22"/>
        <v>24461.22</v>
      </c>
      <c r="AB461" s="47">
        <f t="shared" si="23"/>
        <v>1</v>
      </c>
    </row>
    <row r="462" spans="18:28" ht="12.75" customHeight="1" x14ac:dyDescent="0.25">
      <c r="R462" s="47" t="str">
        <f t="shared" si="21"/>
        <v>530933</v>
      </c>
      <c r="S462" s="135" t="s">
        <v>791</v>
      </c>
      <c r="T462" s="135" t="s">
        <v>792</v>
      </c>
      <c r="U462" s="135" t="s">
        <v>801</v>
      </c>
      <c r="V462" s="135" t="s">
        <v>802</v>
      </c>
      <c r="W462" s="136">
        <v>2019</v>
      </c>
      <c r="X462" s="136">
        <v>24</v>
      </c>
      <c r="Y462" s="135" t="s">
        <v>938</v>
      </c>
      <c r="Z462" s="136">
        <v>23631.3</v>
      </c>
      <c r="AA462" s="47">
        <f t="shared" si="22"/>
        <v>23631.3</v>
      </c>
      <c r="AB462" s="47">
        <f t="shared" si="23"/>
        <v>1</v>
      </c>
    </row>
    <row r="463" spans="18:28" ht="12.75" customHeight="1" x14ac:dyDescent="0.25">
      <c r="R463" s="47" t="str">
        <f t="shared" si="21"/>
        <v>530935</v>
      </c>
      <c r="S463" s="135" t="s">
        <v>791</v>
      </c>
      <c r="T463" s="135" t="s">
        <v>792</v>
      </c>
      <c r="U463" s="135" t="s">
        <v>803</v>
      </c>
      <c r="V463" s="135" t="s">
        <v>804</v>
      </c>
      <c r="W463" s="136">
        <v>2019</v>
      </c>
      <c r="X463" s="136">
        <v>41</v>
      </c>
      <c r="Y463" s="135" t="s">
        <v>938</v>
      </c>
      <c r="Z463" s="136">
        <v>25891.85</v>
      </c>
      <c r="AA463" s="47">
        <f t="shared" si="22"/>
        <v>25891.85</v>
      </c>
      <c r="AB463" s="47">
        <f t="shared" si="23"/>
        <v>1</v>
      </c>
    </row>
    <row r="464" spans="18:28" ht="12.75" customHeight="1" x14ac:dyDescent="0.25">
      <c r="R464" s="47" t="str">
        <f t="shared" si="21"/>
        <v>530937</v>
      </c>
      <c r="S464" s="135" t="s">
        <v>791</v>
      </c>
      <c r="T464" s="135" t="s">
        <v>792</v>
      </c>
      <c r="U464" s="135" t="s">
        <v>805</v>
      </c>
      <c r="V464" s="135" t="s">
        <v>806</v>
      </c>
      <c r="W464" s="136">
        <v>2019</v>
      </c>
      <c r="X464" s="136">
        <v>107</v>
      </c>
      <c r="Y464" s="135" t="s">
        <v>938</v>
      </c>
      <c r="Z464" s="136">
        <v>32192.77</v>
      </c>
      <c r="AA464" s="47">
        <f t="shared" si="22"/>
        <v>32192.77</v>
      </c>
      <c r="AB464" s="47">
        <f t="shared" si="23"/>
        <v>1</v>
      </c>
    </row>
    <row r="465" spans="18:28" ht="12.75" customHeight="1" x14ac:dyDescent="0.25">
      <c r="R465" s="47" t="str">
        <f t="shared" si="21"/>
        <v>530941</v>
      </c>
      <c r="S465" s="135" t="s">
        <v>791</v>
      </c>
      <c r="T465" s="135" t="s">
        <v>792</v>
      </c>
      <c r="U465" s="135" t="s">
        <v>807</v>
      </c>
      <c r="V465" s="135" t="s">
        <v>808</v>
      </c>
      <c r="W465" s="136">
        <v>2019</v>
      </c>
      <c r="X465" s="136">
        <v>44</v>
      </c>
      <c r="Y465" s="135" t="s">
        <v>878</v>
      </c>
      <c r="Z465" s="136">
        <v>49500</v>
      </c>
      <c r="AA465" s="47">
        <f t="shared" si="22"/>
        <v>49500</v>
      </c>
      <c r="AB465" s="47">
        <f t="shared" si="23"/>
        <v>1</v>
      </c>
    </row>
    <row r="466" spans="18:28" ht="12.75" customHeight="1" x14ac:dyDescent="0.25">
      <c r="R466" s="47" t="str">
        <f t="shared" si="21"/>
        <v>531203</v>
      </c>
      <c r="S466" s="135" t="s">
        <v>791</v>
      </c>
      <c r="T466" s="135" t="s">
        <v>792</v>
      </c>
      <c r="U466" s="135" t="s">
        <v>558</v>
      </c>
      <c r="V466" s="135" t="s">
        <v>559</v>
      </c>
      <c r="W466" s="136">
        <v>2019</v>
      </c>
      <c r="X466" s="136">
        <v>2</v>
      </c>
      <c r="Y466" s="135" t="s">
        <v>878</v>
      </c>
      <c r="Z466" s="136">
        <v>1521.95</v>
      </c>
      <c r="AA466" s="47">
        <f t="shared" si="22"/>
        <v>27395.16</v>
      </c>
      <c r="AB466" s="47">
        <f t="shared" si="23"/>
        <v>5.5599999999999997E-2</v>
      </c>
    </row>
    <row r="467" spans="18:28" ht="12.75" customHeight="1" x14ac:dyDescent="0.25">
      <c r="R467" s="47" t="str">
        <f t="shared" si="21"/>
        <v>540945</v>
      </c>
      <c r="S467" s="135" t="s">
        <v>809</v>
      </c>
      <c r="T467" s="135" t="s">
        <v>810</v>
      </c>
      <c r="U467" s="135" t="s">
        <v>811</v>
      </c>
      <c r="V467" s="135" t="s">
        <v>812</v>
      </c>
      <c r="W467" s="136">
        <v>2019</v>
      </c>
      <c r="X467" s="136">
        <v>226</v>
      </c>
      <c r="Y467" s="135" t="s">
        <v>878</v>
      </c>
      <c r="Z467" s="136">
        <v>29245.89</v>
      </c>
      <c r="AA467" s="47">
        <f t="shared" si="22"/>
        <v>29245.89</v>
      </c>
      <c r="AB467" s="47">
        <f t="shared" si="23"/>
        <v>1</v>
      </c>
    </row>
    <row r="468" spans="18:28" ht="12.75" customHeight="1" x14ac:dyDescent="0.25">
      <c r="R468" s="47" t="str">
        <f t="shared" si="21"/>
        <v>540946</v>
      </c>
      <c r="S468" s="135" t="s">
        <v>809</v>
      </c>
      <c r="T468" s="135" t="s">
        <v>810</v>
      </c>
      <c r="U468" s="135" t="s">
        <v>813</v>
      </c>
      <c r="V468" s="135" t="s">
        <v>814</v>
      </c>
      <c r="W468" s="136">
        <v>2019</v>
      </c>
      <c r="X468" s="136">
        <v>73</v>
      </c>
      <c r="Y468" s="135" t="s">
        <v>938</v>
      </c>
      <c r="Z468" s="136">
        <v>29246.44</v>
      </c>
      <c r="AA468" s="47">
        <f t="shared" si="22"/>
        <v>29246.44</v>
      </c>
      <c r="AB468" s="47">
        <f t="shared" si="23"/>
        <v>1</v>
      </c>
    </row>
    <row r="469" spans="18:28" ht="12.75" customHeight="1" x14ac:dyDescent="0.25">
      <c r="R469" s="47" t="str">
        <f t="shared" si="21"/>
        <v>540948</v>
      </c>
      <c r="S469" s="135" t="s">
        <v>809</v>
      </c>
      <c r="T469" s="135" t="s">
        <v>810</v>
      </c>
      <c r="U469" s="135" t="s">
        <v>815</v>
      </c>
      <c r="V469" s="135" t="s">
        <v>816</v>
      </c>
      <c r="W469" s="136">
        <v>2019</v>
      </c>
      <c r="X469" s="136">
        <v>17</v>
      </c>
      <c r="Y469" s="135" t="s">
        <v>878</v>
      </c>
      <c r="Z469" s="136">
        <v>4505.47</v>
      </c>
      <c r="AA469" s="47">
        <f t="shared" si="22"/>
        <v>6890.72</v>
      </c>
      <c r="AB469" s="47">
        <f t="shared" si="23"/>
        <v>0.65380000000000005</v>
      </c>
    </row>
    <row r="470" spans="18:28" ht="12.75" customHeight="1" x14ac:dyDescent="0.25">
      <c r="R470" s="47" t="str">
        <f t="shared" si="21"/>
        <v>540949</v>
      </c>
      <c r="S470" s="135" t="s">
        <v>809</v>
      </c>
      <c r="T470" s="135" t="s">
        <v>810</v>
      </c>
      <c r="U470" s="135" t="s">
        <v>817</v>
      </c>
      <c r="V470" s="135" t="s">
        <v>818</v>
      </c>
      <c r="W470" s="136">
        <v>2019</v>
      </c>
      <c r="X470" s="136">
        <v>13</v>
      </c>
      <c r="Y470" s="135" t="s">
        <v>938</v>
      </c>
      <c r="Z470" s="136">
        <v>5906.61</v>
      </c>
      <c r="AA470" s="47">
        <f t="shared" si="22"/>
        <v>5906.61</v>
      </c>
      <c r="AB470" s="47">
        <f t="shared" si="23"/>
        <v>1</v>
      </c>
    </row>
    <row r="471" spans="18:28" ht="12.75" customHeight="1" x14ac:dyDescent="0.25">
      <c r="R471" s="47" t="str">
        <f t="shared" si="21"/>
        <v>549691</v>
      </c>
      <c r="S471" s="135" t="s">
        <v>809</v>
      </c>
      <c r="T471" s="135" t="s">
        <v>810</v>
      </c>
      <c r="U471" s="135" t="s">
        <v>977</v>
      </c>
      <c r="V471" s="135" t="s">
        <v>978</v>
      </c>
      <c r="W471" s="136">
        <v>2019</v>
      </c>
      <c r="X471" s="136">
        <v>0</v>
      </c>
      <c r="Y471" s="135" t="s">
        <v>878</v>
      </c>
      <c r="Z471" s="136">
        <v>0</v>
      </c>
      <c r="AA471" s="47">
        <f t="shared" si="22"/>
        <v>0</v>
      </c>
      <c r="AB471" s="47">
        <f t="shared" si="23"/>
        <v>0</v>
      </c>
    </row>
    <row r="472" spans="18:28" ht="12.75" customHeight="1" x14ac:dyDescent="0.25">
      <c r="R472" s="47" t="str">
        <f t="shared" si="21"/>
        <v>550964</v>
      </c>
      <c r="S472" s="135" t="s">
        <v>819</v>
      </c>
      <c r="T472" s="135" t="s">
        <v>820</v>
      </c>
      <c r="U472" s="135" t="s">
        <v>821</v>
      </c>
      <c r="V472" s="135" t="s">
        <v>822</v>
      </c>
      <c r="W472" s="136">
        <v>2019</v>
      </c>
      <c r="X472" s="136">
        <v>157</v>
      </c>
      <c r="Y472" s="135" t="s">
        <v>938</v>
      </c>
      <c r="Z472" s="136">
        <v>22228.94</v>
      </c>
      <c r="AA472" s="47">
        <f t="shared" si="22"/>
        <v>22228.94</v>
      </c>
      <c r="AB472" s="47">
        <f t="shared" si="23"/>
        <v>1</v>
      </c>
    </row>
    <row r="473" spans="18:28" ht="12.75" customHeight="1" x14ac:dyDescent="0.25">
      <c r="R473" s="47" t="str">
        <f t="shared" si="21"/>
        <v>560852</v>
      </c>
      <c r="S473" s="135" t="s">
        <v>823</v>
      </c>
      <c r="T473" s="135" t="s">
        <v>824</v>
      </c>
      <c r="U473" s="135" t="s">
        <v>733</v>
      </c>
      <c r="V473" s="135" t="s">
        <v>734</v>
      </c>
      <c r="W473" s="136">
        <v>2019</v>
      </c>
      <c r="X473" s="136">
        <v>5</v>
      </c>
      <c r="Y473" s="135" t="s">
        <v>878</v>
      </c>
      <c r="Z473" s="136">
        <v>0</v>
      </c>
      <c r="AA473" s="47">
        <f t="shared" si="22"/>
        <v>0</v>
      </c>
      <c r="AB473" s="47">
        <f t="shared" si="23"/>
        <v>0</v>
      </c>
    </row>
    <row r="474" spans="18:28" ht="12.75" customHeight="1" x14ac:dyDescent="0.25">
      <c r="R474" s="47" t="str">
        <f t="shared" si="21"/>
        <v>560965</v>
      </c>
      <c r="S474" s="135" t="s">
        <v>823</v>
      </c>
      <c r="T474" s="135" t="s">
        <v>824</v>
      </c>
      <c r="U474" s="135" t="s">
        <v>825</v>
      </c>
      <c r="V474" s="135" t="s">
        <v>826</v>
      </c>
      <c r="W474" s="136">
        <v>2019</v>
      </c>
      <c r="X474" s="136">
        <v>11754</v>
      </c>
      <c r="Y474" s="135" t="s">
        <v>878</v>
      </c>
      <c r="Z474" s="136">
        <v>591822</v>
      </c>
      <c r="AA474" s="47">
        <f t="shared" si="22"/>
        <v>591822</v>
      </c>
      <c r="AB474" s="47">
        <f t="shared" si="23"/>
        <v>1</v>
      </c>
    </row>
    <row r="475" spans="18:28" ht="12.75" customHeight="1" x14ac:dyDescent="0.25">
      <c r="R475" s="47" t="str">
        <f t="shared" si="21"/>
        <v>560966</v>
      </c>
      <c r="S475" s="135" t="s">
        <v>823</v>
      </c>
      <c r="T475" s="135" t="s">
        <v>824</v>
      </c>
      <c r="U475" s="135" t="s">
        <v>827</v>
      </c>
      <c r="V475" s="135" t="s">
        <v>828</v>
      </c>
      <c r="W475" s="136">
        <v>2019</v>
      </c>
      <c r="X475" s="136">
        <v>5473</v>
      </c>
      <c r="Y475" s="135" t="s">
        <v>938</v>
      </c>
      <c r="Z475" s="136">
        <v>271309.5</v>
      </c>
      <c r="AA475" s="47">
        <f t="shared" si="22"/>
        <v>271309.5</v>
      </c>
      <c r="AB475" s="47">
        <f t="shared" si="23"/>
        <v>1</v>
      </c>
    </row>
    <row r="476" spans="18:28" ht="12.75" customHeight="1" x14ac:dyDescent="0.25">
      <c r="R476" s="47" t="str">
        <f t="shared" si="21"/>
        <v>560968</v>
      </c>
      <c r="S476" s="135" t="s">
        <v>823</v>
      </c>
      <c r="T476" s="135" t="s">
        <v>824</v>
      </c>
      <c r="U476" s="135" t="s">
        <v>831</v>
      </c>
      <c r="V476" s="135" t="s">
        <v>832</v>
      </c>
      <c r="W476" s="136">
        <v>2019</v>
      </c>
      <c r="X476" s="136">
        <v>206</v>
      </c>
      <c r="Y476" s="135" t="s">
        <v>878</v>
      </c>
      <c r="Z476" s="136">
        <v>6600</v>
      </c>
      <c r="AA476" s="47">
        <f t="shared" si="22"/>
        <v>6600</v>
      </c>
      <c r="AB476" s="47">
        <f>ROUND(IF(ISERROR(Z476/AA476),0,(Z476/AA476)),4)</f>
        <v>1</v>
      </c>
    </row>
    <row r="477" spans="18:28" ht="12.75" customHeight="1" x14ac:dyDescent="0.25">
      <c r="R477" s="47" t="str">
        <f t="shared" si="21"/>
        <v>560969</v>
      </c>
      <c r="S477" s="135" t="s">
        <v>823</v>
      </c>
      <c r="T477" s="135" t="s">
        <v>824</v>
      </c>
      <c r="U477" s="135" t="s">
        <v>833</v>
      </c>
      <c r="V477" s="135" t="s">
        <v>834</v>
      </c>
      <c r="W477" s="136">
        <v>2019</v>
      </c>
      <c r="X477" s="136">
        <v>250</v>
      </c>
      <c r="Y477" s="135" t="s">
        <v>878</v>
      </c>
      <c r="Z477" s="136">
        <v>32111.84</v>
      </c>
      <c r="AA477" s="47">
        <f t="shared" si="22"/>
        <v>32111.84</v>
      </c>
      <c r="AB477" s="47">
        <f t="shared" si="23"/>
        <v>1</v>
      </c>
    </row>
    <row r="478" spans="18:28" ht="12.75" customHeight="1" x14ac:dyDescent="0.25">
      <c r="R478" s="47" t="str">
        <f t="shared" si="21"/>
        <v>560970</v>
      </c>
      <c r="S478" s="135" t="s">
        <v>823</v>
      </c>
      <c r="T478" s="135" t="s">
        <v>824</v>
      </c>
      <c r="U478" s="135" t="s">
        <v>835</v>
      </c>
      <c r="V478" s="135" t="s">
        <v>836</v>
      </c>
      <c r="W478" s="136">
        <v>2019</v>
      </c>
      <c r="X478" s="136">
        <v>1434</v>
      </c>
      <c r="Y478" s="135" t="s">
        <v>878</v>
      </c>
      <c r="Z478" s="136">
        <v>61528.23</v>
      </c>
      <c r="AA478" s="47">
        <f t="shared" si="22"/>
        <v>64531.7</v>
      </c>
      <c r="AB478" s="47">
        <f t="shared" si="23"/>
        <v>0.95350000000000001</v>
      </c>
    </row>
    <row r="479" spans="18:28" ht="12.75" customHeight="1" x14ac:dyDescent="0.25">
      <c r="R479" s="47" t="str">
        <f t="shared" si="21"/>
        <v>560971</v>
      </c>
      <c r="S479" s="135" t="s">
        <v>823</v>
      </c>
      <c r="T479" s="135" t="s">
        <v>824</v>
      </c>
      <c r="U479" s="135" t="s">
        <v>837</v>
      </c>
      <c r="V479" s="135" t="s">
        <v>838</v>
      </c>
      <c r="W479" s="136">
        <v>2019</v>
      </c>
      <c r="X479" s="136">
        <v>665</v>
      </c>
      <c r="Y479" s="135" t="s">
        <v>938</v>
      </c>
      <c r="Z479" s="136">
        <v>31784.27</v>
      </c>
      <c r="AA479" s="47">
        <f t="shared" si="22"/>
        <v>31784.27</v>
      </c>
      <c r="AB479" s="47">
        <f t="shared" si="23"/>
        <v>1</v>
      </c>
    </row>
    <row r="480" spans="18:28" ht="12.75" customHeight="1" x14ac:dyDescent="0.25">
      <c r="R480" s="47" t="str">
        <f t="shared" si="21"/>
        <v>560972</v>
      </c>
      <c r="S480" s="135" t="s">
        <v>823</v>
      </c>
      <c r="T480" s="135" t="s">
        <v>824</v>
      </c>
      <c r="U480" s="135" t="s">
        <v>839</v>
      </c>
      <c r="V480" s="135" t="s">
        <v>840</v>
      </c>
      <c r="W480" s="136">
        <v>2019</v>
      </c>
      <c r="X480" s="136">
        <v>616</v>
      </c>
      <c r="Y480" s="135" t="s">
        <v>878</v>
      </c>
      <c r="Z480" s="136">
        <v>114223.5</v>
      </c>
      <c r="AA480" s="47">
        <f t="shared" si="22"/>
        <v>114223.5</v>
      </c>
      <c r="AB480" s="47">
        <f t="shared" si="23"/>
        <v>1</v>
      </c>
    </row>
    <row r="481" spans="18:28" ht="12.75" customHeight="1" x14ac:dyDescent="0.25">
      <c r="R481" s="47" t="str">
        <f t="shared" si="21"/>
        <v>560975</v>
      </c>
      <c r="S481" s="135" t="s">
        <v>823</v>
      </c>
      <c r="T481" s="135" t="s">
        <v>824</v>
      </c>
      <c r="U481" s="135" t="s">
        <v>841</v>
      </c>
      <c r="V481" s="135" t="s">
        <v>842</v>
      </c>
      <c r="W481" s="136">
        <v>2019</v>
      </c>
      <c r="X481" s="136">
        <v>86</v>
      </c>
      <c r="Y481" s="135" t="s">
        <v>938</v>
      </c>
      <c r="Z481" s="136">
        <v>28050</v>
      </c>
      <c r="AA481" s="47">
        <f t="shared" si="22"/>
        <v>28050</v>
      </c>
      <c r="AB481" s="47">
        <f t="shared" si="23"/>
        <v>1</v>
      </c>
    </row>
    <row r="482" spans="18:28" ht="12.75" customHeight="1" x14ac:dyDescent="0.25">
      <c r="R482" s="47" t="str">
        <f t="shared" si="21"/>
        <v>560976</v>
      </c>
      <c r="S482" s="135" t="s">
        <v>823</v>
      </c>
      <c r="T482" s="135" t="s">
        <v>824</v>
      </c>
      <c r="U482" s="135" t="s">
        <v>843</v>
      </c>
      <c r="V482" s="135" t="s">
        <v>844</v>
      </c>
      <c r="W482" s="136">
        <v>2019</v>
      </c>
      <c r="X482" s="136">
        <v>47</v>
      </c>
      <c r="Y482" s="135" t="s">
        <v>878</v>
      </c>
      <c r="Z482" s="136">
        <v>21666.94</v>
      </c>
      <c r="AA482" s="47">
        <f t="shared" si="22"/>
        <v>21666.94</v>
      </c>
      <c r="AB482" s="47">
        <f t="shared" si="23"/>
        <v>1</v>
      </c>
    </row>
    <row r="483" spans="18:28" ht="12.75" customHeight="1" x14ac:dyDescent="0.25">
      <c r="R483" s="47" t="str">
        <f t="shared" si="21"/>
        <v>560978</v>
      </c>
      <c r="S483" s="135" t="s">
        <v>823</v>
      </c>
      <c r="T483" s="135" t="s">
        <v>824</v>
      </c>
      <c r="U483" s="135" t="s">
        <v>845</v>
      </c>
      <c r="V483" s="135" t="s">
        <v>846</v>
      </c>
      <c r="W483" s="136">
        <v>2019</v>
      </c>
      <c r="X483" s="136">
        <v>97</v>
      </c>
      <c r="Y483" s="135" t="s">
        <v>878</v>
      </c>
      <c r="Z483" s="136">
        <v>35793.06</v>
      </c>
      <c r="AA483" s="47">
        <f t="shared" si="22"/>
        <v>37269.06</v>
      </c>
      <c r="AB483" s="47">
        <f t="shared" si="23"/>
        <v>0.96040000000000003</v>
      </c>
    </row>
    <row r="484" spans="18:28" ht="12.75" customHeight="1" x14ac:dyDescent="0.25">
      <c r="R484" s="47" t="str">
        <f t="shared" si="21"/>
        <v>560979</v>
      </c>
      <c r="S484" s="135" t="s">
        <v>823</v>
      </c>
      <c r="T484" s="135" t="s">
        <v>824</v>
      </c>
      <c r="U484" s="135" t="s">
        <v>847</v>
      </c>
      <c r="V484" s="135" t="s">
        <v>848</v>
      </c>
      <c r="W484" s="136">
        <v>2019</v>
      </c>
      <c r="X484" s="136">
        <v>43</v>
      </c>
      <c r="Y484" s="135" t="s">
        <v>938</v>
      </c>
      <c r="Z484" s="136">
        <v>17108.21</v>
      </c>
      <c r="AA484" s="47">
        <f t="shared" si="22"/>
        <v>18301.810000000001</v>
      </c>
      <c r="AB484" s="47">
        <f t="shared" si="23"/>
        <v>0.93479999999999996</v>
      </c>
    </row>
    <row r="485" spans="18:28" ht="12.75" customHeight="1" x14ac:dyDescent="0.25">
      <c r="R485" s="47" t="str">
        <f t="shared" si="21"/>
        <v>560981</v>
      </c>
      <c r="S485" s="135" t="s">
        <v>823</v>
      </c>
      <c r="T485" s="135" t="s">
        <v>824</v>
      </c>
      <c r="U485" s="135" t="s">
        <v>849</v>
      </c>
      <c r="V485" s="135" t="s">
        <v>850</v>
      </c>
      <c r="W485" s="136">
        <v>2019</v>
      </c>
      <c r="X485" s="136">
        <v>367</v>
      </c>
      <c r="Y485" s="135" t="s">
        <v>878</v>
      </c>
      <c r="Z485" s="136">
        <v>25472</v>
      </c>
      <c r="AA485" s="47">
        <f t="shared" si="22"/>
        <v>25472</v>
      </c>
      <c r="AB485" s="47">
        <f t="shared" si="23"/>
        <v>1</v>
      </c>
    </row>
    <row r="486" spans="18:28" ht="12.75" customHeight="1" x14ac:dyDescent="0.25">
      <c r="R486" s="47" t="str">
        <f t="shared" si="21"/>
        <v>560983</v>
      </c>
      <c r="S486" s="135" t="s">
        <v>823</v>
      </c>
      <c r="T486" s="135" t="s">
        <v>824</v>
      </c>
      <c r="U486" s="135" t="s">
        <v>851</v>
      </c>
      <c r="V486" s="135" t="s">
        <v>852</v>
      </c>
      <c r="W486" s="136">
        <v>2019</v>
      </c>
      <c r="X486" s="136">
        <v>827</v>
      </c>
      <c r="Y486" s="135" t="s">
        <v>938</v>
      </c>
      <c r="Z486" s="136">
        <v>134944.03</v>
      </c>
      <c r="AA486" s="47">
        <f t="shared" si="22"/>
        <v>134944.03</v>
      </c>
      <c r="AB486" s="47">
        <f t="shared" si="23"/>
        <v>1</v>
      </c>
    </row>
    <row r="487" spans="18:28" ht="12.75" customHeight="1" x14ac:dyDescent="0.25">
      <c r="R487" s="47" t="str">
        <f t="shared" si="21"/>
        <v>560985</v>
      </c>
      <c r="S487" s="135" t="s">
        <v>823</v>
      </c>
      <c r="T487" s="135" t="s">
        <v>824</v>
      </c>
      <c r="U487" s="135" t="s">
        <v>853</v>
      </c>
      <c r="V487" s="135" t="s">
        <v>854</v>
      </c>
      <c r="W487" s="136">
        <v>2019</v>
      </c>
      <c r="X487" s="136">
        <v>612</v>
      </c>
      <c r="Y487" s="135" t="s">
        <v>878</v>
      </c>
      <c r="Z487" s="136">
        <v>68871.03</v>
      </c>
      <c r="AA487" s="47">
        <f t="shared" si="22"/>
        <v>68871.03</v>
      </c>
      <c r="AB487" s="47">
        <f t="shared" si="23"/>
        <v>1</v>
      </c>
    </row>
    <row r="488" spans="18:28" ht="12.75" customHeight="1" x14ac:dyDescent="0.25">
      <c r="R488" s="47" t="str">
        <f t="shared" si="21"/>
        <v>560986</v>
      </c>
      <c r="S488" s="135" t="s">
        <v>823</v>
      </c>
      <c r="T488" s="135" t="s">
        <v>824</v>
      </c>
      <c r="U488" s="135" t="s">
        <v>855</v>
      </c>
      <c r="V488" s="135" t="s">
        <v>856</v>
      </c>
      <c r="W488" s="136">
        <v>2019</v>
      </c>
      <c r="X488" s="136">
        <v>263</v>
      </c>
      <c r="Y488" s="135" t="s">
        <v>938</v>
      </c>
      <c r="Z488" s="136">
        <v>23675.09</v>
      </c>
      <c r="AA488" s="47">
        <f t="shared" si="22"/>
        <v>23675.09</v>
      </c>
      <c r="AB488" s="47">
        <f t="shared" si="23"/>
        <v>1</v>
      </c>
    </row>
    <row r="489" spans="18:28" ht="12.75" customHeight="1" x14ac:dyDescent="0.25">
      <c r="R489" s="47" t="str">
        <f t="shared" si="21"/>
        <v>560987</v>
      </c>
      <c r="S489" s="135" t="s">
        <v>823</v>
      </c>
      <c r="T489" s="135" t="s">
        <v>824</v>
      </c>
      <c r="U489" s="135" t="s">
        <v>857</v>
      </c>
      <c r="V489" s="135" t="s">
        <v>858</v>
      </c>
      <c r="W489" s="136">
        <v>2019</v>
      </c>
      <c r="X489" s="136">
        <v>58</v>
      </c>
      <c r="Y489" s="135" t="s">
        <v>878</v>
      </c>
      <c r="Z489" s="136">
        <v>6672.76</v>
      </c>
      <c r="AA489" s="47">
        <f t="shared" si="22"/>
        <v>6672.76</v>
      </c>
      <c r="AB489" s="47">
        <f t="shared" si="23"/>
        <v>1</v>
      </c>
    </row>
    <row r="490" spans="18:28" ht="12.75" customHeight="1" x14ac:dyDescent="0.25">
      <c r="R490" s="47" t="str">
        <f t="shared" si="21"/>
        <v>560989</v>
      </c>
      <c r="S490" s="135" t="s">
        <v>823</v>
      </c>
      <c r="T490" s="135" t="s">
        <v>824</v>
      </c>
      <c r="U490" s="135" t="s">
        <v>859</v>
      </c>
      <c r="V490" s="135" t="s">
        <v>860</v>
      </c>
      <c r="W490" s="136">
        <v>2019</v>
      </c>
      <c r="X490" s="136">
        <v>313</v>
      </c>
      <c r="Y490" s="135" t="s">
        <v>878</v>
      </c>
      <c r="Z490" s="136">
        <v>29090.16</v>
      </c>
      <c r="AA490" s="47">
        <f t="shared" si="22"/>
        <v>29090.16</v>
      </c>
      <c r="AB490" s="47">
        <f t="shared" si="23"/>
        <v>1</v>
      </c>
    </row>
    <row r="491" spans="18:28" ht="12.75" customHeight="1" x14ac:dyDescent="0.25">
      <c r="R491" s="47" t="str">
        <f t="shared" si="21"/>
        <v>561196</v>
      </c>
      <c r="S491" s="135" t="s">
        <v>823</v>
      </c>
      <c r="T491" s="135" t="s">
        <v>824</v>
      </c>
      <c r="U491" s="135" t="s">
        <v>861</v>
      </c>
      <c r="V491" s="135" t="s">
        <v>862</v>
      </c>
      <c r="W491" s="136">
        <v>2019</v>
      </c>
      <c r="X491" s="136">
        <v>48</v>
      </c>
      <c r="Y491" s="135" t="s">
        <v>878</v>
      </c>
      <c r="Z491" s="136">
        <v>0</v>
      </c>
      <c r="AA491" s="47">
        <f t="shared" si="22"/>
        <v>0</v>
      </c>
      <c r="AB491" s="47">
        <f t="shared" si="23"/>
        <v>0</v>
      </c>
    </row>
    <row r="492" spans="18:28" ht="12.75" customHeight="1" x14ac:dyDescent="0.25">
      <c r="R492" s="47" t="str">
        <f t="shared" si="21"/>
        <v>561241</v>
      </c>
      <c r="S492" s="135" t="s">
        <v>823</v>
      </c>
      <c r="T492" s="135" t="s">
        <v>824</v>
      </c>
      <c r="U492" s="135" t="s">
        <v>1133</v>
      </c>
      <c r="V492" s="135" t="s">
        <v>1134</v>
      </c>
      <c r="W492" s="136">
        <v>2019</v>
      </c>
      <c r="X492" s="136">
        <v>1176</v>
      </c>
      <c r="Y492" s="135" t="s">
        <v>938</v>
      </c>
      <c r="Z492" s="136">
        <v>103892</v>
      </c>
      <c r="AA492" s="47">
        <f t="shared" si="22"/>
        <v>103892</v>
      </c>
      <c r="AB492" s="47">
        <f t="shared" si="23"/>
        <v>1</v>
      </c>
    </row>
    <row r="493" spans="18:28" ht="12.75" customHeight="1" x14ac:dyDescent="0.25">
      <c r="R493" s="98"/>
      <c r="S493" s="115"/>
      <c r="T493" s="119"/>
      <c r="U493" s="115"/>
      <c r="V493" s="120"/>
      <c r="W493" s="115"/>
      <c r="X493" s="120"/>
      <c r="Y493" s="115"/>
      <c r="Z493" s="120"/>
      <c r="AA493" s="98"/>
      <c r="AB493" s="98"/>
    </row>
    <row r="494" spans="18:28" ht="12.75" customHeight="1" x14ac:dyDescent="0.25">
      <c r="R494" s="98"/>
      <c r="S494" s="115"/>
      <c r="T494" s="119"/>
      <c r="U494" s="115"/>
      <c r="V494" s="120"/>
      <c r="W494" s="115"/>
      <c r="X494" s="120"/>
      <c r="Y494" s="115"/>
      <c r="Z494" s="120"/>
      <c r="AA494" s="98"/>
      <c r="AB494" s="98"/>
    </row>
    <row r="495" spans="18:28" ht="12.75" customHeight="1" x14ac:dyDescent="0.25">
      <c r="R495" s="98"/>
      <c r="S495" s="115"/>
      <c r="T495" s="119"/>
      <c r="U495" s="115"/>
      <c r="V495" s="120"/>
      <c r="W495" s="115"/>
      <c r="X495" s="120"/>
      <c r="Y495" s="115"/>
      <c r="Z495" s="120"/>
      <c r="AA495" s="98"/>
      <c r="AB495" s="98"/>
    </row>
    <row r="496" spans="18:28" ht="12.75" customHeight="1" x14ac:dyDescent="0.25">
      <c r="R496" s="98"/>
      <c r="S496" s="115"/>
      <c r="T496" s="119"/>
      <c r="U496" s="115"/>
      <c r="V496" s="120"/>
      <c r="W496" s="115"/>
      <c r="X496" s="120"/>
      <c r="Y496" s="115"/>
      <c r="Z496" s="120"/>
      <c r="AA496" s="98"/>
      <c r="AB496" s="98"/>
    </row>
    <row r="497" spans="18:29" ht="12.75" customHeight="1" x14ac:dyDescent="0.25">
      <c r="R497" s="98"/>
      <c r="S497" s="115"/>
      <c r="T497" s="119"/>
      <c r="U497" s="115"/>
      <c r="V497" s="120"/>
      <c r="W497" s="115"/>
      <c r="X497" s="120"/>
      <c r="Y497" s="115"/>
      <c r="Z497" s="120"/>
      <c r="AA497" s="98"/>
      <c r="AB497" s="98"/>
    </row>
    <row r="498" spans="18:29" ht="12.75" customHeight="1" x14ac:dyDescent="0.25">
      <c r="R498" s="98"/>
      <c r="S498" s="115"/>
      <c r="T498" s="119"/>
      <c r="U498" s="115"/>
      <c r="V498" s="120"/>
      <c r="W498" s="115"/>
      <c r="X498" s="120"/>
      <c r="Y498" s="115"/>
      <c r="Z498" s="120"/>
      <c r="AA498" s="98"/>
      <c r="AB498" s="98"/>
    </row>
    <row r="499" spans="18:29" ht="12.75" customHeight="1" x14ac:dyDescent="0.25">
      <c r="R499" s="98"/>
      <c r="S499" s="115"/>
      <c r="T499" s="119"/>
      <c r="U499" s="115"/>
      <c r="V499" s="120"/>
      <c r="W499" s="115"/>
      <c r="X499" s="120"/>
      <c r="Y499" s="115"/>
      <c r="Z499" s="120"/>
      <c r="AA499" s="98"/>
      <c r="AB499" s="98"/>
    </row>
    <row r="500" spans="18:29" ht="12.75" customHeight="1" x14ac:dyDescent="0.25">
      <c r="R500" s="98"/>
      <c r="S500" s="115"/>
      <c r="T500" s="119"/>
      <c r="U500" s="115"/>
      <c r="V500" s="120"/>
      <c r="W500" s="115"/>
      <c r="X500" s="120"/>
      <c r="Y500" s="115"/>
      <c r="Z500" s="120"/>
      <c r="AA500" s="98"/>
      <c r="AB500" s="98"/>
      <c r="AC500" s="105"/>
    </row>
    <row r="501" spans="18:29" ht="12.75" customHeight="1" x14ac:dyDescent="0.25">
      <c r="R501" s="98"/>
      <c r="S501" s="115"/>
      <c r="T501" s="119"/>
      <c r="U501" s="115"/>
      <c r="V501" s="120"/>
      <c r="W501" s="115"/>
      <c r="X501" s="120"/>
      <c r="Y501" s="115"/>
      <c r="Z501" s="120"/>
      <c r="AA501" s="98"/>
      <c r="AB501" s="98"/>
    </row>
    <row r="502" spans="18:29" ht="12.75" customHeight="1" x14ac:dyDescent="0.25">
      <c r="R502" s="98"/>
      <c r="S502" s="115"/>
      <c r="T502" s="119"/>
      <c r="U502" s="115"/>
      <c r="V502" s="120"/>
      <c r="W502" s="115"/>
      <c r="X502" s="120"/>
      <c r="Y502" s="115"/>
      <c r="Z502" s="120"/>
      <c r="AA502" s="98"/>
      <c r="AB502" s="98"/>
      <c r="AC502" s="107"/>
    </row>
    <row r="503" spans="18:29" ht="12.75" customHeight="1" x14ac:dyDescent="0.25">
      <c r="S503" s="113"/>
      <c r="T503" s="113"/>
      <c r="U503" s="113"/>
      <c r="V503" s="113"/>
      <c r="W503" s="114"/>
      <c r="X503" s="114"/>
      <c r="Y503" s="113"/>
      <c r="Z503" s="117"/>
      <c r="AC503" s="107"/>
    </row>
    <row r="504" spans="18:29" ht="12.75" customHeight="1" x14ac:dyDescent="0.25">
      <c r="S504" s="113"/>
      <c r="T504" s="113"/>
      <c r="U504" s="113"/>
      <c r="V504" s="113"/>
      <c r="W504" s="114"/>
      <c r="X504" s="114"/>
      <c r="Y504" s="113"/>
      <c r="Z504" s="117"/>
      <c r="AC504" s="107"/>
    </row>
    <row r="505" spans="18:29" ht="12.75" customHeight="1" x14ac:dyDescent="0.25">
      <c r="S505" s="113"/>
      <c r="T505" s="113"/>
      <c r="U505" s="113"/>
      <c r="V505" s="113"/>
      <c r="W505" s="114"/>
      <c r="X505" s="114"/>
      <c r="Y505" s="113"/>
      <c r="Z505" s="117"/>
    </row>
    <row r="506" spans="18:29" ht="12.75" customHeight="1" x14ac:dyDescent="0.25">
      <c r="S506" s="113"/>
      <c r="T506" s="113"/>
      <c r="U506" s="113"/>
      <c r="V506" s="113"/>
      <c r="W506" s="114"/>
      <c r="X506" s="114"/>
      <c r="Y506" s="113"/>
      <c r="Z506" s="117"/>
    </row>
    <row r="507" spans="18:29" ht="12.75" customHeight="1" x14ac:dyDescent="0.25">
      <c r="S507" s="113"/>
      <c r="T507" s="113"/>
      <c r="U507" s="113"/>
      <c r="V507" s="113"/>
      <c r="W507" s="114"/>
      <c r="X507" s="114"/>
      <c r="Y507" s="113"/>
      <c r="Z507" s="117"/>
    </row>
    <row r="508" spans="18:29" ht="12.75" customHeight="1" x14ac:dyDescent="0.25">
      <c r="S508" s="113"/>
      <c r="T508" s="113"/>
      <c r="U508" s="113"/>
      <c r="V508" s="113"/>
      <c r="W508" s="114"/>
      <c r="X508" s="114"/>
      <c r="Y508" s="113"/>
      <c r="Z508" s="117"/>
    </row>
    <row r="509" spans="18:29" ht="12.75" customHeight="1" x14ac:dyDescent="0.25">
      <c r="S509" s="113"/>
      <c r="T509" s="113"/>
      <c r="U509" s="113"/>
      <c r="V509" s="113"/>
      <c r="W509" s="114"/>
      <c r="X509" s="114"/>
      <c r="Y509" s="113"/>
      <c r="Z509" s="117"/>
    </row>
    <row r="510" spans="18:29" ht="12.75" customHeight="1" x14ac:dyDescent="0.25">
      <c r="S510" s="113"/>
      <c r="T510" s="113"/>
      <c r="U510" s="113"/>
      <c r="V510" s="113"/>
      <c r="W510" s="114"/>
      <c r="X510" s="114"/>
      <c r="Y510" s="113"/>
      <c r="Z510" s="117"/>
    </row>
    <row r="511" spans="18:29" ht="12.75" customHeight="1" x14ac:dyDescent="0.25">
      <c r="S511" s="113"/>
      <c r="T511" s="113"/>
      <c r="U511" s="113"/>
      <c r="V511" s="113"/>
      <c r="W511" s="114"/>
      <c r="X511" s="114"/>
      <c r="Y511" s="113"/>
      <c r="Z511" s="117"/>
    </row>
    <row r="512" spans="18:29" ht="12.75" customHeight="1" x14ac:dyDescent="0.25">
      <c r="S512" s="113"/>
      <c r="T512" s="113"/>
      <c r="U512" s="113"/>
      <c r="V512" s="113"/>
      <c r="W512" s="114"/>
      <c r="X512" s="114"/>
      <c r="Y512" s="113"/>
      <c r="Z512" s="117"/>
    </row>
    <row r="513" spans="19:26" ht="12.75" customHeight="1" x14ac:dyDescent="0.25">
      <c r="S513" s="113"/>
      <c r="T513" s="113"/>
      <c r="U513" s="113"/>
      <c r="V513" s="113"/>
      <c r="W513" s="114"/>
      <c r="X513" s="114"/>
      <c r="Y513" s="113"/>
      <c r="Z513" s="117"/>
    </row>
    <row r="514" spans="19:26" ht="12.75" customHeight="1" x14ac:dyDescent="0.25">
      <c r="S514" s="113"/>
      <c r="T514" s="113"/>
      <c r="U514" s="113"/>
      <c r="V514" s="113"/>
      <c r="W514" s="114"/>
      <c r="X514" s="114"/>
      <c r="Y514" s="113"/>
      <c r="Z514" s="117"/>
    </row>
    <row r="515" spans="19:26" ht="12.75" customHeight="1" x14ac:dyDescent="0.25">
      <c r="S515" s="113"/>
      <c r="T515" s="113"/>
      <c r="U515" s="113"/>
      <c r="V515" s="113"/>
      <c r="W515" s="114"/>
      <c r="X515" s="114"/>
      <c r="Y515" s="113"/>
      <c r="Z515" s="117"/>
    </row>
    <row r="516" spans="19:26" ht="12.75" customHeight="1" x14ac:dyDescent="0.25">
      <c r="S516" s="113"/>
      <c r="T516" s="113"/>
      <c r="U516" s="113"/>
      <c r="V516" s="113"/>
      <c r="W516" s="114"/>
      <c r="X516" s="114"/>
      <c r="Y516" s="113"/>
      <c r="Z516" s="117"/>
    </row>
    <row r="517" spans="19:26" ht="12.75" customHeight="1" x14ac:dyDescent="0.25">
      <c r="S517" s="113"/>
      <c r="T517" s="113"/>
      <c r="U517" s="113"/>
      <c r="V517" s="113"/>
      <c r="W517" s="114"/>
      <c r="X517" s="114"/>
      <c r="Y517" s="113"/>
      <c r="Z517" s="117"/>
    </row>
    <row r="518" spans="19:26" ht="12.75" customHeight="1" x14ac:dyDescent="0.25">
      <c r="S518" s="113"/>
      <c r="T518" s="113"/>
      <c r="U518" s="113"/>
      <c r="V518" s="113"/>
      <c r="W518" s="114"/>
      <c r="X518" s="114"/>
      <c r="Y518" s="113"/>
      <c r="Z518" s="117"/>
    </row>
    <row r="519" spans="19:26" ht="12.75" customHeight="1" x14ac:dyDescent="0.25">
      <c r="S519" s="113"/>
      <c r="T519" s="113"/>
      <c r="U519" s="113"/>
      <c r="V519" s="113"/>
      <c r="W519" s="114"/>
      <c r="X519" s="114"/>
      <c r="Y519" s="113"/>
      <c r="Z519" s="117"/>
    </row>
    <row r="520" spans="19:26" ht="12.75" customHeight="1" x14ac:dyDescent="0.25">
      <c r="S520" s="113"/>
      <c r="T520" s="113"/>
      <c r="U520" s="113"/>
      <c r="V520" s="113"/>
      <c r="W520" s="114"/>
      <c r="X520" s="114"/>
      <c r="Y520" s="113"/>
      <c r="Z520" s="117"/>
    </row>
    <row r="521" spans="19:26" ht="12.75" customHeight="1" x14ac:dyDescent="0.25">
      <c r="S521" s="113"/>
      <c r="T521" s="113"/>
      <c r="U521" s="113"/>
      <c r="V521" s="113"/>
      <c r="W521" s="114"/>
      <c r="X521" s="114"/>
      <c r="Y521" s="113"/>
      <c r="Z521" s="117"/>
    </row>
    <row r="522" spans="19:26" ht="12.75" customHeight="1" x14ac:dyDescent="0.25">
      <c r="S522" s="113"/>
      <c r="T522" s="113"/>
      <c r="U522" s="113"/>
      <c r="V522" s="113"/>
      <c r="W522" s="114"/>
      <c r="X522" s="114"/>
      <c r="Y522" s="113"/>
      <c r="Z522" s="117"/>
    </row>
    <row r="523" spans="19:26" ht="12.75" customHeight="1" x14ac:dyDescent="0.25">
      <c r="S523" s="113"/>
      <c r="T523" s="113"/>
      <c r="U523" s="113"/>
      <c r="V523" s="113"/>
      <c r="W523" s="114"/>
      <c r="X523" s="114"/>
      <c r="Y523" s="113"/>
      <c r="Z523" s="117"/>
    </row>
    <row r="524" spans="19:26" ht="12.75" customHeight="1" x14ac:dyDescent="0.25">
      <c r="S524" s="113"/>
      <c r="T524" s="113"/>
      <c r="U524" s="113"/>
      <c r="V524" s="113"/>
      <c r="W524" s="114"/>
      <c r="X524" s="114"/>
      <c r="Y524" s="113"/>
      <c r="Z524" s="117"/>
    </row>
    <row r="525" spans="19:26" ht="12.75" customHeight="1" x14ac:dyDescent="0.25">
      <c r="S525" s="113"/>
      <c r="T525" s="113"/>
      <c r="U525" s="113"/>
      <c r="V525" s="113"/>
      <c r="W525" s="114"/>
      <c r="X525" s="114"/>
      <c r="Y525" s="113"/>
      <c r="Z525" s="117"/>
    </row>
    <row r="526" spans="19:26" ht="12.75" customHeight="1" x14ac:dyDescent="0.25">
      <c r="S526" s="113"/>
      <c r="T526" s="113"/>
      <c r="U526" s="113"/>
      <c r="V526" s="113"/>
      <c r="W526" s="114"/>
      <c r="X526" s="114"/>
      <c r="Y526" s="113"/>
      <c r="Z526" s="117"/>
    </row>
    <row r="527" spans="19:26" ht="12.75" customHeight="1" x14ac:dyDescent="0.25">
      <c r="S527" s="113"/>
      <c r="T527" s="113"/>
      <c r="U527" s="113"/>
      <c r="V527" s="113"/>
      <c r="W527" s="114"/>
      <c r="X527" s="114"/>
      <c r="Y527" s="113"/>
      <c r="Z527" s="117"/>
    </row>
    <row r="528" spans="19:26" ht="12.75" customHeight="1" x14ac:dyDescent="0.25">
      <c r="S528" s="113"/>
      <c r="T528" s="113"/>
      <c r="U528" s="113"/>
      <c r="V528" s="113"/>
      <c r="W528" s="114"/>
      <c r="X528" s="114"/>
      <c r="Y528" s="113"/>
      <c r="Z528" s="117"/>
    </row>
    <row r="529" spans="19:26" ht="12.75" customHeight="1" x14ac:dyDescent="0.25">
      <c r="S529" s="113"/>
      <c r="T529" s="113"/>
      <c r="U529" s="113"/>
      <c r="V529" s="113"/>
      <c r="W529" s="114"/>
      <c r="X529" s="114"/>
      <c r="Y529" s="113"/>
      <c r="Z529" s="117"/>
    </row>
    <row r="530" spans="19:26" ht="12.75" customHeight="1" x14ac:dyDescent="0.25">
      <c r="S530" s="113"/>
      <c r="T530" s="113"/>
      <c r="U530" s="113"/>
      <c r="V530" s="113"/>
      <c r="W530" s="114"/>
      <c r="X530" s="114"/>
      <c r="Y530" s="113"/>
      <c r="Z530" s="117"/>
    </row>
    <row r="531" spans="19:26" ht="12.75" customHeight="1" x14ac:dyDescent="0.25">
      <c r="S531" s="113"/>
      <c r="T531" s="113"/>
      <c r="U531" s="113"/>
      <c r="V531" s="113"/>
      <c r="W531" s="114"/>
      <c r="X531" s="114"/>
      <c r="Y531" s="113"/>
      <c r="Z531" s="117"/>
    </row>
    <row r="532" spans="19:26" ht="12.75" customHeight="1" x14ac:dyDescent="0.25">
      <c r="S532" s="113"/>
      <c r="T532" s="113"/>
      <c r="U532" s="113"/>
      <c r="V532" s="113"/>
      <c r="W532" s="114"/>
      <c r="X532" s="114"/>
      <c r="Y532" s="113"/>
      <c r="Z532" s="117"/>
    </row>
    <row r="533" spans="19:26" ht="12.75" customHeight="1" x14ac:dyDescent="0.25">
      <c r="S533" s="113"/>
      <c r="T533" s="113"/>
      <c r="U533" s="113"/>
      <c r="V533" s="113"/>
      <c r="W533" s="114"/>
      <c r="X533" s="114"/>
      <c r="Y533" s="113"/>
      <c r="Z533" s="117"/>
    </row>
    <row r="534" spans="19:26" ht="12.75" customHeight="1" x14ac:dyDescent="0.25">
      <c r="S534" s="113"/>
      <c r="T534" s="113"/>
      <c r="U534" s="113"/>
      <c r="V534" s="113"/>
      <c r="W534" s="114"/>
      <c r="X534" s="114"/>
      <c r="Y534" s="113"/>
      <c r="Z534" s="117"/>
    </row>
    <row r="535" spans="19:26" ht="12.75" customHeight="1" x14ac:dyDescent="0.25">
      <c r="S535" s="113"/>
      <c r="T535" s="113"/>
      <c r="U535" s="113"/>
      <c r="V535" s="113"/>
      <c r="W535" s="114"/>
      <c r="X535" s="114"/>
      <c r="Y535" s="113"/>
      <c r="Z535" s="117"/>
    </row>
    <row r="536" spans="19:26" ht="12.75" customHeight="1" x14ac:dyDescent="0.25">
      <c r="S536" s="113"/>
      <c r="T536" s="113"/>
      <c r="U536" s="113"/>
      <c r="V536" s="113"/>
      <c r="W536" s="114"/>
      <c r="X536" s="114"/>
      <c r="Y536" s="113"/>
      <c r="Z536" s="117"/>
    </row>
    <row r="537" spans="19:26" ht="12.75" customHeight="1" x14ac:dyDescent="0.25">
      <c r="S537" s="113"/>
      <c r="T537" s="113"/>
      <c r="U537" s="113"/>
      <c r="V537" s="113"/>
      <c r="W537" s="114"/>
      <c r="X537" s="114"/>
      <c r="Y537" s="113"/>
      <c r="Z537" s="117"/>
    </row>
    <row r="538" spans="19:26" ht="12.75" customHeight="1" x14ac:dyDescent="0.25">
      <c r="S538" s="113"/>
      <c r="T538" s="113"/>
      <c r="U538" s="113"/>
      <c r="V538" s="113"/>
      <c r="W538" s="114"/>
      <c r="X538" s="114"/>
      <c r="Y538" s="113"/>
      <c r="Z538" s="117"/>
    </row>
    <row r="539" spans="19:26" ht="12.75" customHeight="1" x14ac:dyDescent="0.25">
      <c r="S539" s="113"/>
      <c r="T539" s="113"/>
      <c r="U539" s="113"/>
      <c r="V539" s="113"/>
      <c r="W539" s="114"/>
      <c r="X539" s="114"/>
      <c r="Y539" s="113"/>
      <c r="Z539" s="117"/>
    </row>
    <row r="540" spans="19:26" ht="12.75" customHeight="1" x14ac:dyDescent="0.25">
      <c r="S540" s="113"/>
      <c r="T540" s="113"/>
      <c r="U540" s="113"/>
      <c r="V540" s="113"/>
      <c r="W540" s="114"/>
      <c r="X540" s="114"/>
      <c r="Y540" s="113"/>
      <c r="Z540" s="117"/>
    </row>
    <row r="541" spans="19:26" ht="12.75" customHeight="1" x14ac:dyDescent="0.25">
      <c r="S541" s="113"/>
      <c r="T541" s="113"/>
      <c r="U541" s="113"/>
      <c r="V541" s="113"/>
      <c r="W541" s="114"/>
      <c r="X541" s="114"/>
      <c r="Y541" s="113"/>
      <c r="Z541" s="117"/>
    </row>
    <row r="542" spans="19:26" ht="12.75" customHeight="1" x14ac:dyDescent="0.25">
      <c r="S542" s="113"/>
      <c r="T542" s="113"/>
      <c r="U542" s="113"/>
      <c r="V542" s="113"/>
      <c r="W542" s="114"/>
      <c r="X542" s="114"/>
      <c r="Y542" s="113"/>
      <c r="Z542" s="117"/>
    </row>
    <row r="543" spans="19:26" ht="12.75" customHeight="1" x14ac:dyDescent="0.25">
      <c r="S543" s="113"/>
      <c r="T543" s="113"/>
      <c r="U543" s="113"/>
      <c r="V543" s="113"/>
      <c r="W543" s="114"/>
      <c r="X543" s="114"/>
      <c r="Y543" s="113"/>
      <c r="Z543" s="117"/>
    </row>
    <row r="544" spans="19:26" ht="12.75" customHeight="1" x14ac:dyDescent="0.25">
      <c r="S544" s="113"/>
      <c r="T544" s="113"/>
      <c r="U544" s="113"/>
      <c r="V544" s="113"/>
      <c r="W544" s="114"/>
      <c r="X544" s="114"/>
      <c r="Y544" s="113"/>
      <c r="Z544" s="117"/>
    </row>
    <row r="545" spans="19:26" ht="12.75" customHeight="1" x14ac:dyDescent="0.25">
      <c r="S545" s="113"/>
      <c r="T545" s="113"/>
      <c r="U545" s="113"/>
      <c r="V545" s="113"/>
      <c r="W545" s="114"/>
      <c r="X545" s="114"/>
      <c r="Y545" s="113"/>
      <c r="Z545" s="117"/>
    </row>
    <row r="546" spans="19:26" ht="12.75" customHeight="1" x14ac:dyDescent="0.25">
      <c r="S546" s="113"/>
      <c r="T546" s="113"/>
      <c r="U546" s="113"/>
      <c r="V546" s="113"/>
      <c r="W546" s="114"/>
      <c r="X546" s="114"/>
      <c r="Y546" s="113"/>
      <c r="Z546" s="117"/>
    </row>
    <row r="547" spans="19:26" ht="12.75" customHeight="1" x14ac:dyDescent="0.25">
      <c r="S547" s="113"/>
      <c r="T547" s="113"/>
      <c r="U547" s="113"/>
      <c r="V547" s="113"/>
      <c r="W547" s="114"/>
      <c r="X547" s="114"/>
      <c r="Y547" s="113"/>
      <c r="Z547" s="117"/>
    </row>
    <row r="548" spans="19:26" ht="12.75" customHeight="1" x14ac:dyDescent="0.25">
      <c r="S548" s="113"/>
      <c r="T548" s="113"/>
      <c r="U548" s="113"/>
      <c r="V548" s="113"/>
      <c r="W548" s="114"/>
      <c r="X548" s="114"/>
      <c r="Y548" s="113"/>
      <c r="Z548" s="117"/>
    </row>
    <row r="549" spans="19:26" ht="12.75" customHeight="1" x14ac:dyDescent="0.25">
      <c r="S549" s="113"/>
      <c r="T549" s="113"/>
      <c r="U549" s="113"/>
      <c r="V549" s="113"/>
      <c r="W549" s="114"/>
      <c r="X549" s="114"/>
      <c r="Y549" s="113"/>
      <c r="Z549" s="117"/>
    </row>
    <row r="550" spans="19:26" ht="12.75" customHeight="1" x14ac:dyDescent="0.25">
      <c r="S550" s="113"/>
      <c r="T550" s="113"/>
      <c r="U550" s="113"/>
      <c r="V550" s="113"/>
      <c r="W550" s="114"/>
      <c r="X550" s="114"/>
      <c r="Y550" s="113"/>
      <c r="Z550" s="117"/>
    </row>
    <row r="551" spans="19:26" ht="12.75" customHeight="1" x14ac:dyDescent="0.25">
      <c r="S551" s="113"/>
      <c r="T551" s="113"/>
      <c r="U551" s="113"/>
      <c r="V551" s="113"/>
      <c r="W551" s="114"/>
      <c r="X551" s="114"/>
      <c r="Y551" s="113"/>
      <c r="Z551" s="117"/>
    </row>
    <row r="552" spans="19:26" ht="12.75" customHeight="1" x14ac:dyDescent="0.25">
      <c r="S552" s="113"/>
      <c r="T552" s="113"/>
      <c r="U552" s="113"/>
      <c r="V552" s="113"/>
      <c r="W552" s="114"/>
      <c r="X552" s="114"/>
      <c r="Y552" s="113"/>
      <c r="Z552" s="117"/>
    </row>
    <row r="553" spans="19:26" ht="12.75" customHeight="1" x14ac:dyDescent="0.25">
      <c r="S553" s="113"/>
      <c r="T553" s="113"/>
      <c r="U553" s="113"/>
      <c r="V553" s="113"/>
      <c r="W553" s="114"/>
      <c r="X553" s="114"/>
      <c r="Y553" s="113"/>
      <c r="Z553" s="117"/>
    </row>
    <row r="554" spans="19:26" ht="12.75" customHeight="1" x14ac:dyDescent="0.25">
      <c r="S554" s="113"/>
      <c r="T554" s="113"/>
      <c r="U554" s="113"/>
      <c r="V554" s="113"/>
      <c r="W554" s="114"/>
      <c r="X554" s="114"/>
      <c r="Y554" s="113"/>
      <c r="Z554" s="117"/>
    </row>
    <row r="555" spans="19:26" ht="12.75" customHeight="1" x14ac:dyDescent="0.25">
      <c r="S555" s="113"/>
      <c r="T555" s="113"/>
      <c r="U555" s="113"/>
      <c r="V555" s="113"/>
      <c r="W555" s="114"/>
      <c r="X555" s="114"/>
      <c r="Y555" s="113"/>
      <c r="Z555" s="117"/>
    </row>
    <row r="556" spans="19:26" ht="12.75" customHeight="1" x14ac:dyDescent="0.25">
      <c r="S556" s="113"/>
      <c r="T556" s="113"/>
      <c r="U556" s="113"/>
      <c r="V556" s="113"/>
      <c r="W556" s="114"/>
      <c r="X556" s="114"/>
      <c r="Y556" s="113"/>
      <c r="Z556" s="117"/>
    </row>
    <row r="557" spans="19:26" ht="12.75" customHeight="1" x14ac:dyDescent="0.25">
      <c r="S557" s="113"/>
      <c r="T557" s="113"/>
      <c r="U557" s="113"/>
      <c r="V557" s="113"/>
      <c r="W557" s="114"/>
      <c r="X557" s="114"/>
      <c r="Y557" s="113"/>
      <c r="Z557" s="117"/>
    </row>
    <row r="558" spans="19:26" ht="12.75" customHeight="1" x14ac:dyDescent="0.25">
      <c r="S558" s="113"/>
      <c r="T558" s="113"/>
      <c r="U558" s="113"/>
      <c r="V558" s="113"/>
      <c r="W558" s="114"/>
      <c r="X558" s="114"/>
      <c r="Y558" s="113"/>
      <c r="Z558" s="117"/>
    </row>
    <row r="559" spans="19:26" ht="12.75" customHeight="1" x14ac:dyDescent="0.25">
      <c r="S559" s="113"/>
      <c r="T559" s="113"/>
      <c r="U559" s="113"/>
      <c r="V559" s="113"/>
      <c r="W559" s="114"/>
      <c r="X559" s="114"/>
      <c r="Y559" s="113"/>
      <c r="Z559" s="117"/>
    </row>
    <row r="560" spans="19:26" ht="12.75" customHeight="1" x14ac:dyDescent="0.25">
      <c r="S560" s="113"/>
      <c r="T560" s="113"/>
      <c r="U560" s="113"/>
      <c r="V560" s="113"/>
      <c r="W560" s="114"/>
      <c r="X560" s="114"/>
      <c r="Y560" s="113"/>
      <c r="Z560" s="117"/>
    </row>
    <row r="561" spans="19:26" ht="12.75" customHeight="1" x14ac:dyDescent="0.25">
      <c r="S561" s="113"/>
      <c r="T561" s="113"/>
      <c r="U561" s="113"/>
      <c r="V561" s="113"/>
      <c r="W561" s="114"/>
      <c r="X561" s="114"/>
      <c r="Y561" s="113"/>
      <c r="Z561" s="117"/>
    </row>
    <row r="562" spans="19:26" ht="12.75" customHeight="1" x14ac:dyDescent="0.25">
      <c r="S562" s="113"/>
      <c r="T562" s="113"/>
      <c r="U562" s="113"/>
      <c r="V562" s="113"/>
      <c r="W562" s="114"/>
      <c r="X562" s="114"/>
      <c r="Y562" s="113"/>
      <c r="Z562" s="117"/>
    </row>
    <row r="563" spans="19:26" ht="12.75" customHeight="1" x14ac:dyDescent="0.25">
      <c r="S563" s="113"/>
      <c r="T563" s="113"/>
      <c r="U563" s="113"/>
      <c r="V563" s="113"/>
      <c r="W563" s="114"/>
      <c r="X563" s="114"/>
      <c r="Y563" s="113"/>
      <c r="Z563" s="117"/>
    </row>
    <row r="564" spans="19:26" ht="12.75" customHeight="1" x14ac:dyDescent="0.25">
      <c r="S564" s="113"/>
      <c r="T564" s="113"/>
      <c r="U564" s="113"/>
      <c r="V564" s="113"/>
      <c r="W564" s="114"/>
      <c r="X564" s="114"/>
      <c r="Y564" s="113"/>
      <c r="Z564" s="117"/>
    </row>
    <row r="565" spans="19:26" ht="12.75" customHeight="1" x14ac:dyDescent="0.25">
      <c r="S565" s="113"/>
      <c r="T565" s="113"/>
      <c r="U565" s="113"/>
      <c r="V565" s="113"/>
      <c r="W565" s="114"/>
      <c r="X565" s="114"/>
      <c r="Y565" s="113"/>
      <c r="Z565" s="117"/>
    </row>
    <row r="566" spans="19:26" ht="12.75" customHeight="1" x14ac:dyDescent="0.25">
      <c r="S566" s="113"/>
      <c r="T566" s="113"/>
      <c r="U566" s="113"/>
      <c r="V566" s="113"/>
      <c r="W566" s="114"/>
      <c r="X566" s="114"/>
      <c r="Y566" s="113"/>
      <c r="Z566" s="117"/>
    </row>
  </sheetData>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3"/>
  <sheetViews>
    <sheetView zoomScaleNormal="100" zoomScaleSheetLayoutView="130" workbookViewId="0">
      <pane ySplit="1" topLeftCell="A246" activePane="bottomLeft" state="frozen"/>
      <selection pane="bottomLeft"/>
    </sheetView>
  </sheetViews>
  <sheetFormatPr defaultRowHeight="12.75" customHeight="1" x14ac:dyDescent="0.25"/>
  <cols>
    <col min="1" max="2" width="8.28515625" style="1" bestFit="1" customWidth="1"/>
    <col min="3" max="3" width="8.28515625" style="1" customWidth="1"/>
    <col min="4" max="4" width="3.28515625" style="1" bestFit="1" customWidth="1"/>
    <col min="5" max="5" width="12.42578125" style="1" bestFit="1" customWidth="1"/>
    <col min="6" max="6" width="5" style="1" bestFit="1" customWidth="1"/>
    <col min="7" max="7" width="24.7109375" style="1" bestFit="1" customWidth="1"/>
    <col min="8" max="8" width="11" style="1" bestFit="1" customWidth="1"/>
    <col min="9" max="10" width="10" style="1" bestFit="1" customWidth="1"/>
    <col min="11" max="16384" width="9.140625" style="1"/>
  </cols>
  <sheetData>
    <row r="1" spans="1:11" ht="45" x14ac:dyDescent="0.25">
      <c r="A1" s="29" t="s">
        <v>960</v>
      </c>
      <c r="B1" s="29" t="s">
        <v>961</v>
      </c>
      <c r="C1" s="29" t="s">
        <v>1000</v>
      </c>
      <c r="D1" s="12" t="s">
        <v>945</v>
      </c>
      <c r="E1" s="12" t="s">
        <v>14</v>
      </c>
      <c r="F1" s="12" t="s">
        <v>876</v>
      </c>
      <c r="G1" s="12" t="s">
        <v>15</v>
      </c>
      <c r="H1" s="12" t="s">
        <v>877</v>
      </c>
      <c r="I1" s="13" t="s">
        <v>17</v>
      </c>
      <c r="J1" s="13" t="s">
        <v>18</v>
      </c>
    </row>
    <row r="2" spans="1:11" ht="12.75" customHeight="1" x14ac:dyDescent="0.2">
      <c r="A2" s="1" t="str">
        <f>D2&amp;B2</f>
        <v>011</v>
      </c>
      <c r="B2" s="1">
        <v>1</v>
      </c>
      <c r="C2" s="1" t="str">
        <f>D2&amp;F2</f>
        <v>010003</v>
      </c>
      <c r="D2" s="14" t="s">
        <v>19</v>
      </c>
      <c r="E2" s="14" t="s">
        <v>20</v>
      </c>
      <c r="F2" s="14" t="s">
        <v>21</v>
      </c>
      <c r="G2" s="14" t="s">
        <v>22</v>
      </c>
      <c r="H2" s="1" t="s">
        <v>950</v>
      </c>
      <c r="I2" s="1">
        <f>IF(ISERROR(VLOOKUP(F2,DropDataHere!$C$3:$G$383,4,FALSE)),0,(VLOOKUP(F2,DropDataHere!$C$3:$G$383,4,FALSE)))</f>
        <v>0</v>
      </c>
      <c r="J2" s="1">
        <f>IF(ISERROR(VLOOKUP(F2,DropDataHere!$C$3:$G$383,5,FALSE)),0,(VLOOKUP(F2,DropDataHere!$C$3:$G$383,5,FALSE)))</f>
        <v>0</v>
      </c>
      <c r="K2" s="133"/>
    </row>
    <row r="3" spans="1:11" ht="12.75" customHeight="1" x14ac:dyDescent="0.2">
      <c r="A3" s="1" t="str">
        <f>D3&amp;B3</f>
        <v>012</v>
      </c>
      <c r="B3" s="1">
        <f>IF(D3=D2,B2+1,1)</f>
        <v>2</v>
      </c>
      <c r="C3" s="1" t="str">
        <f t="shared" ref="C3:C60" si="0">D3&amp;F3</f>
        <v>010005</v>
      </c>
      <c r="D3" s="14" t="s">
        <v>19</v>
      </c>
      <c r="E3" s="14" t="s">
        <v>20</v>
      </c>
      <c r="F3" s="14" t="s">
        <v>879</v>
      </c>
      <c r="G3" s="14" t="s">
        <v>880</v>
      </c>
      <c r="H3" s="1" t="s">
        <v>950</v>
      </c>
      <c r="I3" s="1">
        <f>IF(ISERROR(VLOOKUP(F3,DropDataHere!$C$3:$G$383,4,FALSE)),0,(VLOOKUP(F3,DropDataHere!$C$3:$G$383,4,FALSE)))</f>
        <v>0</v>
      </c>
      <c r="J3" s="1">
        <f>IF(ISERROR(VLOOKUP(F3,DropDataHere!$C$3:$G$383,5,FALSE)),0,(VLOOKUP(F3,DropDataHere!$C$3:$G$383,5,FALSE)))</f>
        <v>0</v>
      </c>
      <c r="K3" s="133"/>
    </row>
    <row r="4" spans="1:11" ht="12.75" customHeight="1" x14ac:dyDescent="0.2">
      <c r="A4" s="1" t="str">
        <f t="shared" ref="A4:A36" si="1">D4&amp;B4</f>
        <v>013</v>
      </c>
      <c r="B4" s="1">
        <f t="shared" ref="B4:B67" si="2">IF(D4=D3,B3+1,1)</f>
        <v>3</v>
      </c>
      <c r="C4" s="1" t="str">
        <f t="shared" si="0"/>
        <v>010007</v>
      </c>
      <c r="D4" s="14" t="s">
        <v>19</v>
      </c>
      <c r="E4" s="14" t="s">
        <v>20</v>
      </c>
      <c r="F4" s="14" t="s">
        <v>25</v>
      </c>
      <c r="G4" s="14" t="s">
        <v>26</v>
      </c>
      <c r="H4" s="1" t="s">
        <v>950</v>
      </c>
      <c r="I4" s="1">
        <f>IF(ISERROR(VLOOKUP(F4,DropDataHere!$C$3:$G$383,4,FALSE)),0,(VLOOKUP(F4,DropDataHere!$C$3:$G$383,4,FALSE)))</f>
        <v>0</v>
      </c>
      <c r="J4" s="1">
        <f>IF(ISERROR(VLOOKUP(F4,DropDataHere!$C$3:$G$383,5,FALSE)),0,(VLOOKUP(F4,DropDataHere!$C$3:$G$383,5,FALSE)))</f>
        <v>0</v>
      </c>
      <c r="K4" s="133"/>
    </row>
    <row r="5" spans="1:11" ht="12.75" customHeight="1" x14ac:dyDescent="0.2">
      <c r="A5" s="1" t="str">
        <f t="shared" si="1"/>
        <v>014</v>
      </c>
      <c r="B5" s="1">
        <f t="shared" si="2"/>
        <v>4</v>
      </c>
      <c r="C5" s="1" t="str">
        <f t="shared" si="0"/>
        <v>010010</v>
      </c>
      <c r="D5" s="14" t="s">
        <v>19</v>
      </c>
      <c r="E5" s="14" t="s">
        <v>20</v>
      </c>
      <c r="F5" s="14" t="s">
        <v>29</v>
      </c>
      <c r="G5" s="14" t="s">
        <v>30</v>
      </c>
      <c r="H5" s="1" t="s">
        <v>950</v>
      </c>
      <c r="I5" s="1">
        <f>IF(ISERROR(VLOOKUP(F5,DropDataHere!$C$3:$G$383,4,FALSE)),0,(VLOOKUP(F5,DropDataHere!$C$3:$G$383,4,FALSE)))</f>
        <v>0</v>
      </c>
      <c r="J5" s="1">
        <f>IF(ISERROR(VLOOKUP(F5,DropDataHere!$C$3:$G$383,5,FALSE)),0,(VLOOKUP(F5,DropDataHere!$C$3:$G$383,5,FALSE)))</f>
        <v>0</v>
      </c>
      <c r="K5" s="133"/>
    </row>
    <row r="6" spans="1:11" ht="12.75" customHeight="1" x14ac:dyDescent="0.2">
      <c r="A6" s="1" t="str">
        <f t="shared" si="1"/>
        <v>015</v>
      </c>
      <c r="B6" s="1">
        <f t="shared" si="2"/>
        <v>5</v>
      </c>
      <c r="C6" s="1" t="str">
        <f t="shared" si="0"/>
        <v>010012</v>
      </c>
      <c r="D6" s="14" t="s">
        <v>19</v>
      </c>
      <c r="E6" s="14" t="s">
        <v>20</v>
      </c>
      <c r="F6" s="14" t="s">
        <v>881</v>
      </c>
      <c r="G6" s="14" t="s">
        <v>882</v>
      </c>
      <c r="H6" s="1" t="s">
        <v>950</v>
      </c>
      <c r="I6" s="1">
        <f>IF(ISERROR(VLOOKUP(F6,DropDataHere!$C$3:$G$383,4,FALSE)),0,(VLOOKUP(F6,DropDataHere!$C$3:$G$383,4,FALSE)))</f>
        <v>0</v>
      </c>
      <c r="J6" s="1">
        <f>IF(ISERROR(VLOOKUP(F6,DropDataHere!$C$3:$G$383,5,FALSE)),0,(VLOOKUP(F6,DropDataHere!$C$3:$G$383,5,FALSE)))</f>
        <v>0</v>
      </c>
      <c r="K6" s="133"/>
    </row>
    <row r="7" spans="1:11" ht="12.75" customHeight="1" x14ac:dyDescent="0.2">
      <c r="A7" s="1" t="str">
        <f t="shared" si="1"/>
        <v>016</v>
      </c>
      <c r="B7" s="1">
        <f t="shared" si="2"/>
        <v>6</v>
      </c>
      <c r="C7" s="1" t="str">
        <f t="shared" si="0"/>
        <v>010014</v>
      </c>
      <c r="D7" s="14" t="s">
        <v>19</v>
      </c>
      <c r="E7" s="14" t="s">
        <v>20</v>
      </c>
      <c r="F7" s="14" t="s">
        <v>31</v>
      </c>
      <c r="G7" s="14" t="s">
        <v>32</v>
      </c>
      <c r="H7" s="1" t="s">
        <v>950</v>
      </c>
      <c r="I7" s="1">
        <f>IF(ISERROR(VLOOKUP(F7,DropDataHere!$C$3:$G$383,4,FALSE)),0,(VLOOKUP(F7,DropDataHere!$C$3:$G$383,4,FALSE)))</f>
        <v>0</v>
      </c>
      <c r="J7" s="1">
        <f>IF(ISERROR(VLOOKUP(F7,DropDataHere!$C$3:$G$383,5,FALSE)),0,(VLOOKUP(F7,DropDataHere!$C$3:$G$383,5,FALSE)))</f>
        <v>0</v>
      </c>
      <c r="K7" s="133"/>
    </row>
    <row r="8" spans="1:11" ht="12.75" customHeight="1" x14ac:dyDescent="0.2">
      <c r="A8" s="1" t="str">
        <f t="shared" si="1"/>
        <v>017</v>
      </c>
      <c r="B8" s="1">
        <f t="shared" si="2"/>
        <v>7</v>
      </c>
      <c r="C8" s="1" t="str">
        <f t="shared" si="0"/>
        <v>010015</v>
      </c>
      <c r="D8" s="14" t="s">
        <v>19</v>
      </c>
      <c r="E8" s="14" t="s">
        <v>20</v>
      </c>
      <c r="F8" s="14" t="s">
        <v>33</v>
      </c>
      <c r="G8" s="14" t="s">
        <v>34</v>
      </c>
      <c r="H8" s="1" t="s">
        <v>950</v>
      </c>
      <c r="I8" s="1">
        <f>IF(ISERROR(VLOOKUP(F8,DropDataHere!$C$3:$G$383,4,FALSE)),0,(VLOOKUP(F8,DropDataHere!$C$3:$G$383,4,FALSE)))</f>
        <v>0</v>
      </c>
      <c r="J8" s="1">
        <f>IF(ISERROR(VLOOKUP(F8,DropDataHere!$C$3:$G$383,5,FALSE)),0,(VLOOKUP(F8,DropDataHere!$C$3:$G$383,5,FALSE)))</f>
        <v>0</v>
      </c>
      <c r="K8" s="133"/>
    </row>
    <row r="9" spans="1:11" ht="12.75" customHeight="1" x14ac:dyDescent="0.2">
      <c r="A9" s="1" t="str">
        <f t="shared" si="1"/>
        <v>021</v>
      </c>
      <c r="B9" s="1">
        <f t="shared" si="2"/>
        <v>1</v>
      </c>
      <c r="C9" s="1" t="str">
        <f t="shared" si="0"/>
        <v>020020</v>
      </c>
      <c r="D9" s="14" t="s">
        <v>35</v>
      </c>
      <c r="E9" s="14" t="s">
        <v>36</v>
      </c>
      <c r="F9" s="14" t="s">
        <v>37</v>
      </c>
      <c r="G9" s="14" t="s">
        <v>38</v>
      </c>
      <c r="H9" s="1" t="s">
        <v>950</v>
      </c>
      <c r="I9" s="1">
        <f>IF(ISERROR(VLOOKUP(F9,DropDataHere!$C$3:$G$383,4,FALSE)),0,(VLOOKUP(F9,DropDataHere!$C$3:$G$383,4,FALSE)))</f>
        <v>0</v>
      </c>
      <c r="J9" s="1">
        <f>IF(ISERROR(VLOOKUP(F9,DropDataHere!$C$3:$G$383,5,FALSE)),0,(VLOOKUP(F9,DropDataHere!$C$3:$G$383,5,FALSE)))</f>
        <v>0</v>
      </c>
      <c r="K9" s="133"/>
    </row>
    <row r="10" spans="1:11" ht="12.75" customHeight="1" x14ac:dyDescent="0.2">
      <c r="A10" s="1" t="str">
        <f t="shared" si="1"/>
        <v>022</v>
      </c>
      <c r="B10" s="1">
        <f t="shared" si="2"/>
        <v>2</v>
      </c>
      <c r="C10" s="1" t="str">
        <f t="shared" si="0"/>
        <v>020021</v>
      </c>
      <c r="D10" s="14" t="s">
        <v>35</v>
      </c>
      <c r="E10" s="14" t="s">
        <v>36</v>
      </c>
      <c r="F10" s="14" t="s">
        <v>39</v>
      </c>
      <c r="G10" s="14" t="s">
        <v>40</v>
      </c>
      <c r="H10" s="1" t="s">
        <v>950</v>
      </c>
      <c r="I10" s="1">
        <f>IF(ISERROR(VLOOKUP(F10,DropDataHere!$C$3:$G$383,4,FALSE)),0,(VLOOKUP(F10,DropDataHere!$C$3:$G$383,4,FALSE)))</f>
        <v>0</v>
      </c>
      <c r="J10" s="1">
        <f>IF(ISERROR(VLOOKUP(F10,DropDataHere!$C$3:$G$383,5,FALSE)),0,(VLOOKUP(F10,DropDataHere!$C$3:$G$383,5,FALSE)))</f>
        <v>0</v>
      </c>
      <c r="K10" s="133"/>
    </row>
    <row r="11" spans="1:11" ht="12.75" customHeight="1" x14ac:dyDescent="0.2">
      <c r="A11" s="1" t="str">
        <f t="shared" si="1"/>
        <v>023</v>
      </c>
      <c r="B11" s="1">
        <f t="shared" si="2"/>
        <v>3</v>
      </c>
      <c r="C11" s="1" t="str">
        <f t="shared" si="0"/>
        <v>020023</v>
      </c>
      <c r="D11" s="14" t="s">
        <v>35</v>
      </c>
      <c r="E11" s="14" t="s">
        <v>36</v>
      </c>
      <c r="F11" s="14" t="s">
        <v>41</v>
      </c>
      <c r="G11" s="14" t="s">
        <v>42</v>
      </c>
      <c r="H11" s="1" t="s">
        <v>950</v>
      </c>
      <c r="I11" s="1">
        <f>IF(ISERROR(VLOOKUP(F11,DropDataHere!$C$3:$G$383,4,FALSE)),0,(VLOOKUP(F11,DropDataHere!$C$3:$G$383,4,FALSE)))</f>
        <v>0</v>
      </c>
      <c r="J11" s="1">
        <f>IF(ISERROR(VLOOKUP(F11,DropDataHere!$C$3:$G$383,5,FALSE)),0,(VLOOKUP(F11,DropDataHere!$C$3:$G$383,5,FALSE)))</f>
        <v>0</v>
      </c>
      <c r="K11" s="133"/>
    </row>
    <row r="12" spans="1:11" ht="12.75" customHeight="1" x14ac:dyDescent="0.2">
      <c r="A12" s="1" t="str">
        <f t="shared" si="1"/>
        <v>024</v>
      </c>
      <c r="B12" s="1">
        <f t="shared" si="2"/>
        <v>4</v>
      </c>
      <c r="C12" s="1" t="str">
        <f t="shared" si="0"/>
        <v>020025</v>
      </c>
      <c r="D12" s="14" t="s">
        <v>35</v>
      </c>
      <c r="E12" s="14" t="s">
        <v>36</v>
      </c>
      <c r="F12" s="14" t="s">
        <v>43</v>
      </c>
      <c r="G12" s="14" t="s">
        <v>44</v>
      </c>
      <c r="H12" s="1" t="s">
        <v>950</v>
      </c>
      <c r="I12" s="1">
        <f>IF(ISERROR(VLOOKUP(F12,DropDataHere!$C$3:$G$383,4,FALSE)),0,(VLOOKUP(F12,DropDataHere!$C$3:$G$383,4,FALSE)))</f>
        <v>8808.31</v>
      </c>
      <c r="J12" s="1">
        <f>IF(ISERROR(VLOOKUP(F12,DropDataHere!$C$3:$G$383,5,FALSE)),0,(VLOOKUP(F12,DropDataHere!$C$3:$G$383,5,FALSE)))</f>
        <v>8390.85</v>
      </c>
      <c r="K12" s="133"/>
    </row>
    <row r="13" spans="1:11" ht="12.75" customHeight="1" x14ac:dyDescent="0.2">
      <c r="A13" s="1" t="str">
        <f t="shared" si="1"/>
        <v>025</v>
      </c>
      <c r="B13" s="1">
        <f t="shared" si="2"/>
        <v>5</v>
      </c>
      <c r="C13" s="1" t="str">
        <f t="shared" si="0"/>
        <v>020026</v>
      </c>
      <c r="D13" s="14" t="s">
        <v>35</v>
      </c>
      <c r="E13" s="14" t="s">
        <v>36</v>
      </c>
      <c r="F13" s="14" t="s">
        <v>45</v>
      </c>
      <c r="G13" s="14" t="s">
        <v>46</v>
      </c>
      <c r="H13" s="1" t="s">
        <v>950</v>
      </c>
      <c r="I13" s="1">
        <f>IF(ISERROR(VLOOKUP(F13,DropDataHere!$C$3:$G$383,4,FALSE)),0,(VLOOKUP(F13,DropDataHere!$C$3:$G$383,4,FALSE)))</f>
        <v>3296.7</v>
      </c>
      <c r="J13" s="1">
        <f>IF(ISERROR(VLOOKUP(F13,DropDataHere!$C$3:$G$383,5,FALSE)),0,(VLOOKUP(F13,DropDataHere!$C$3:$G$383,5,FALSE)))</f>
        <v>4029.3</v>
      </c>
      <c r="K13" s="133"/>
    </row>
    <row r="14" spans="1:11" ht="12.75" customHeight="1" x14ac:dyDescent="0.2">
      <c r="A14" s="1" t="str">
        <f t="shared" si="1"/>
        <v>031</v>
      </c>
      <c r="B14" s="1">
        <f t="shared" si="2"/>
        <v>1</v>
      </c>
      <c r="C14" s="1" t="str">
        <f t="shared" si="0"/>
        <v>030028</v>
      </c>
      <c r="D14" s="14" t="s">
        <v>53</v>
      </c>
      <c r="E14" s="14" t="s">
        <v>54</v>
      </c>
      <c r="F14" s="14" t="s">
        <v>55</v>
      </c>
      <c r="G14" s="14" t="s">
        <v>56</v>
      </c>
      <c r="H14" s="1" t="s">
        <v>950</v>
      </c>
      <c r="I14" s="1">
        <f>IF(ISERROR(VLOOKUP(F14,DropDataHere!$C$3:$G$383,4,FALSE)),0,(VLOOKUP(F14,DropDataHere!$C$3:$G$383,4,FALSE)))</f>
        <v>7388.66</v>
      </c>
      <c r="J14" s="1">
        <f>IF(ISERROR(VLOOKUP(F14,DropDataHere!$C$3:$G$383,5,FALSE)),0,(VLOOKUP(F14,DropDataHere!$C$3:$G$383,5,FALSE)))</f>
        <v>7562.33</v>
      </c>
      <c r="K14" s="133"/>
    </row>
    <row r="15" spans="1:11" ht="12.75" customHeight="1" x14ac:dyDescent="0.2">
      <c r="A15" s="1" t="str">
        <f t="shared" si="1"/>
        <v>032</v>
      </c>
      <c r="B15" s="1">
        <f t="shared" si="2"/>
        <v>2</v>
      </c>
      <c r="C15" s="1" t="str">
        <f t="shared" si="0"/>
        <v>030030</v>
      </c>
      <c r="D15" s="14" t="s">
        <v>53</v>
      </c>
      <c r="E15" s="14" t="s">
        <v>54</v>
      </c>
      <c r="F15" s="14" t="s">
        <v>59</v>
      </c>
      <c r="G15" s="14" t="s">
        <v>60</v>
      </c>
      <c r="H15" s="1" t="s">
        <v>950</v>
      </c>
      <c r="I15" s="1">
        <f>IF(ISERROR(VLOOKUP(F15,DropDataHere!$C$3:$G$383,4,FALSE)),0,(VLOOKUP(F15,DropDataHere!$C$3:$G$383,4,FALSE)))</f>
        <v>21048.69</v>
      </c>
      <c r="J15" s="1">
        <f>IF(ISERROR(VLOOKUP(F15,DropDataHere!$C$3:$G$383,5,FALSE)),0,(VLOOKUP(F15,DropDataHere!$C$3:$G$383,5,FALSE)))</f>
        <v>21470.97</v>
      </c>
      <c r="K15" s="133"/>
    </row>
    <row r="16" spans="1:11" ht="12.75" customHeight="1" x14ac:dyDescent="0.2">
      <c r="A16" s="1" t="str">
        <f t="shared" si="1"/>
        <v>033</v>
      </c>
      <c r="B16" s="1">
        <f t="shared" si="2"/>
        <v>3</v>
      </c>
      <c r="C16" s="1" t="str">
        <f t="shared" si="0"/>
        <v>030032</v>
      </c>
      <c r="D16" s="14" t="s">
        <v>53</v>
      </c>
      <c r="E16" s="14" t="s">
        <v>54</v>
      </c>
      <c r="F16" s="14" t="s">
        <v>63</v>
      </c>
      <c r="G16" s="14" t="s">
        <v>64</v>
      </c>
      <c r="H16" s="1" t="s">
        <v>950</v>
      </c>
      <c r="I16" s="1">
        <f>IF(ISERROR(VLOOKUP(F16,DropDataHere!$C$3:$G$383,4,FALSE)),0,(VLOOKUP(F16,DropDataHere!$C$3:$G$383,4,FALSE)))</f>
        <v>720.63</v>
      </c>
      <c r="J16" s="1">
        <f>IF(ISERROR(VLOOKUP(F16,DropDataHere!$C$3:$G$383,5,FALSE)),0,(VLOOKUP(F16,DropDataHere!$C$3:$G$383,5,FALSE)))</f>
        <v>729.75</v>
      </c>
      <c r="K16" s="133"/>
    </row>
    <row r="17" spans="1:11" ht="12.75" customHeight="1" x14ac:dyDescent="0.2">
      <c r="A17" s="1" t="str">
        <f t="shared" si="1"/>
        <v>034</v>
      </c>
      <c r="B17" s="1">
        <f t="shared" si="2"/>
        <v>4</v>
      </c>
      <c r="C17" s="1" t="str">
        <f t="shared" si="0"/>
        <v>030034</v>
      </c>
      <c r="D17" s="14" t="s">
        <v>53</v>
      </c>
      <c r="E17" s="14" t="s">
        <v>54</v>
      </c>
      <c r="F17" s="14" t="s">
        <v>65</v>
      </c>
      <c r="G17" s="14" t="s">
        <v>66</v>
      </c>
      <c r="H17" s="1" t="s">
        <v>950</v>
      </c>
      <c r="I17" s="1">
        <f>IF(ISERROR(VLOOKUP(F17,DropDataHere!$C$3:$G$383,4,FALSE)),0,(VLOOKUP(F17,DropDataHere!$C$3:$G$383,4,FALSE)))</f>
        <v>5481.5</v>
      </c>
      <c r="J17" s="1">
        <f>IF(ISERROR(VLOOKUP(F17,DropDataHere!$C$3:$G$383,5,FALSE)),0,(VLOOKUP(F17,DropDataHere!$C$3:$G$383,5,FALSE)))</f>
        <v>5364.18</v>
      </c>
      <c r="K17" s="133"/>
    </row>
    <row r="18" spans="1:11" ht="12.75" customHeight="1" x14ac:dyDescent="0.2">
      <c r="A18" s="1" t="str">
        <f t="shared" si="1"/>
        <v>035</v>
      </c>
      <c r="B18" s="1">
        <f t="shared" si="2"/>
        <v>5</v>
      </c>
      <c r="C18" s="1" t="str">
        <f t="shared" si="0"/>
        <v>030044</v>
      </c>
      <c r="D18" s="14" t="s">
        <v>53</v>
      </c>
      <c r="E18" s="14" t="s">
        <v>54</v>
      </c>
      <c r="F18" s="14" t="s">
        <v>67</v>
      </c>
      <c r="G18" s="14" t="s">
        <v>68</v>
      </c>
      <c r="H18" s="1" t="s">
        <v>950</v>
      </c>
      <c r="I18" s="1">
        <f>IF(ISERROR(VLOOKUP(F18,DropDataHere!$C$3:$G$383,4,FALSE)),0,(VLOOKUP(F18,DropDataHere!$C$3:$G$383,4,FALSE)))</f>
        <v>12586.43</v>
      </c>
      <c r="J18" s="1">
        <f>IF(ISERROR(VLOOKUP(F18,DropDataHere!$C$3:$G$383,5,FALSE)),0,(VLOOKUP(F18,DropDataHere!$C$3:$G$383,5,FALSE)))</f>
        <v>11850.74</v>
      </c>
      <c r="K18" s="133"/>
    </row>
    <row r="19" spans="1:11" ht="12.75" customHeight="1" x14ac:dyDescent="0.2">
      <c r="A19" s="1" t="str">
        <f t="shared" si="1"/>
        <v>036</v>
      </c>
      <c r="B19" s="1">
        <f t="shared" si="2"/>
        <v>6</v>
      </c>
      <c r="C19" s="1" t="str">
        <f t="shared" si="0"/>
        <v>030048</v>
      </c>
      <c r="D19" s="14" t="s">
        <v>53</v>
      </c>
      <c r="E19" s="14" t="s">
        <v>54</v>
      </c>
      <c r="F19" s="14" t="s">
        <v>71</v>
      </c>
      <c r="G19" s="14" t="s">
        <v>72</v>
      </c>
      <c r="H19" s="1" t="s">
        <v>950</v>
      </c>
      <c r="I19" s="1">
        <f>IF(ISERROR(VLOOKUP(F19,DropDataHere!$C$3:$G$383,4,FALSE)),0,(VLOOKUP(F19,DropDataHere!$C$3:$G$383,4,FALSE)))</f>
        <v>365.92</v>
      </c>
      <c r="J19" s="1">
        <f>IF(ISERROR(VLOOKUP(F19,DropDataHere!$C$3:$G$383,5,FALSE)),0,(VLOOKUP(F19,DropDataHere!$C$3:$G$383,5,FALSE)))</f>
        <v>368.02</v>
      </c>
      <c r="K19" s="133"/>
    </row>
    <row r="20" spans="1:11" ht="12.75" customHeight="1" x14ac:dyDescent="0.2">
      <c r="A20" s="1" t="str">
        <f t="shared" si="1"/>
        <v>037</v>
      </c>
      <c r="B20" s="1">
        <f t="shared" si="2"/>
        <v>7</v>
      </c>
      <c r="C20" s="1" t="str">
        <f t="shared" si="0"/>
        <v>031216</v>
      </c>
      <c r="D20" s="14" t="s">
        <v>53</v>
      </c>
      <c r="E20" s="14" t="s">
        <v>54</v>
      </c>
      <c r="F20" s="14" t="s">
        <v>930</v>
      </c>
      <c r="G20" s="14" t="s">
        <v>931</v>
      </c>
      <c r="H20" s="1" t="s">
        <v>950</v>
      </c>
      <c r="I20" s="1">
        <f>IF(ISERROR(VLOOKUP(F20,DropDataHere!$C$3:$G$383,4,FALSE)),0,(VLOOKUP(F20,DropDataHere!$C$3:$G$383,4,FALSE)))</f>
        <v>0</v>
      </c>
      <c r="J20" s="1">
        <f>IF(ISERROR(VLOOKUP(F20,DropDataHere!$C$3:$G$383,5,FALSE)),0,(VLOOKUP(F20,DropDataHere!$C$3:$G$383,5,FALSE)))</f>
        <v>0</v>
      </c>
      <c r="K20" s="133"/>
    </row>
    <row r="21" spans="1:11" ht="12.75" customHeight="1" x14ac:dyDescent="0.2">
      <c r="A21" s="1" t="str">
        <f t="shared" si="1"/>
        <v>041</v>
      </c>
      <c r="B21" s="1">
        <f t="shared" si="2"/>
        <v>1</v>
      </c>
      <c r="C21" s="1" t="str">
        <f t="shared" si="0"/>
        <v>040360</v>
      </c>
      <c r="D21" s="14" t="s">
        <v>75</v>
      </c>
      <c r="E21" s="14" t="s">
        <v>76</v>
      </c>
      <c r="F21" s="14" t="s">
        <v>278</v>
      </c>
      <c r="G21" s="14" t="s">
        <v>279</v>
      </c>
      <c r="H21" s="1" t="s">
        <v>950</v>
      </c>
      <c r="I21" s="1">
        <f>IF(ISERROR(VLOOKUP(F21,DropDataHere!$C$3:$G$383,4,FALSE)),0,(VLOOKUP(F21,DropDataHere!$C$3:$G$383,4,FALSE)))</f>
        <v>19907.919999999998</v>
      </c>
      <c r="J21" s="1">
        <f>IF(ISERROR(VLOOKUP(F21,DropDataHere!$C$3:$G$383,5,FALSE)),0,(VLOOKUP(F21,DropDataHere!$C$3:$G$383,5,FALSE)))</f>
        <v>17669.080000000002</v>
      </c>
      <c r="K21" s="133"/>
    </row>
    <row r="22" spans="1:11" ht="12.75" customHeight="1" x14ac:dyDescent="0.2">
      <c r="A22" s="1" t="str">
        <f t="shared" si="1"/>
        <v>051</v>
      </c>
      <c r="B22" s="1">
        <f t="shared" si="2"/>
        <v>1</v>
      </c>
      <c r="C22" s="1" t="str">
        <f t="shared" si="0"/>
        <v>050056</v>
      </c>
      <c r="D22" s="14" t="s">
        <v>79</v>
      </c>
      <c r="E22" s="14" t="s">
        <v>80</v>
      </c>
      <c r="F22" s="14" t="s">
        <v>81</v>
      </c>
      <c r="G22" s="14" t="s">
        <v>82</v>
      </c>
      <c r="H22" s="1" t="s">
        <v>950</v>
      </c>
      <c r="I22" s="1">
        <f>IF(ISERROR(VLOOKUP(F22,DropDataHere!$C$3:$G$383,4,FALSE)),0,(VLOOKUP(F22,DropDataHere!$C$3:$G$383,4,FALSE)))</f>
        <v>12378.93</v>
      </c>
      <c r="J22" s="1">
        <f>IF(ISERROR(VLOOKUP(F22,DropDataHere!$C$3:$G$383,5,FALSE)),0,(VLOOKUP(F22,DropDataHere!$C$3:$G$383,5,FALSE)))</f>
        <v>12498.8</v>
      </c>
      <c r="K22" s="133"/>
    </row>
    <row r="23" spans="1:11" ht="12.75" customHeight="1" x14ac:dyDescent="0.2">
      <c r="A23" s="1" t="str">
        <f t="shared" si="1"/>
        <v>052</v>
      </c>
      <c r="B23" s="1">
        <f t="shared" si="2"/>
        <v>2</v>
      </c>
      <c r="C23" s="1" t="str">
        <f t="shared" si="0"/>
        <v>050060</v>
      </c>
      <c r="D23" s="14" t="s">
        <v>79</v>
      </c>
      <c r="E23" s="14" t="s">
        <v>80</v>
      </c>
      <c r="F23" s="14" t="s">
        <v>87</v>
      </c>
      <c r="G23" s="14" t="s">
        <v>88</v>
      </c>
      <c r="H23" s="1" t="s">
        <v>950</v>
      </c>
      <c r="I23" s="1">
        <f>IF(ISERROR(VLOOKUP(F23,DropDataHere!$C$3:$G$383,4,FALSE)),0,(VLOOKUP(F23,DropDataHere!$C$3:$G$383,4,FALSE)))</f>
        <v>13517.89</v>
      </c>
      <c r="J23" s="1">
        <f>IF(ISERROR(VLOOKUP(F23,DropDataHere!$C$3:$G$383,5,FALSE)),0,(VLOOKUP(F23,DropDataHere!$C$3:$G$383,5,FALSE)))</f>
        <v>14322.52</v>
      </c>
      <c r="K23" s="133"/>
    </row>
    <row r="24" spans="1:11" ht="12.75" customHeight="1" x14ac:dyDescent="0.2">
      <c r="A24" s="1" t="str">
        <f t="shared" si="1"/>
        <v>053</v>
      </c>
      <c r="B24" s="1">
        <f t="shared" si="2"/>
        <v>3</v>
      </c>
      <c r="C24" s="1" t="str">
        <f t="shared" si="0"/>
        <v>050861</v>
      </c>
      <c r="D24" s="14" t="s">
        <v>79</v>
      </c>
      <c r="E24" s="14" t="s">
        <v>80</v>
      </c>
      <c r="F24" s="14" t="s">
        <v>741</v>
      </c>
      <c r="G24" s="14" t="s">
        <v>742</v>
      </c>
      <c r="H24" s="1" t="s">
        <v>950</v>
      </c>
      <c r="I24" s="1">
        <f>IF(ISERROR(VLOOKUP(F24,DropDataHere!$C$3:$G$383,4,FALSE)),0,(VLOOKUP(F24,DropDataHere!$C$3:$G$383,4,FALSE)))</f>
        <v>8427.76</v>
      </c>
      <c r="J24" s="1">
        <f>IF(ISERROR(VLOOKUP(F24,DropDataHere!$C$3:$G$383,5,FALSE)),0,(VLOOKUP(F24,DropDataHere!$C$3:$G$383,5,FALSE)))</f>
        <v>8427.76</v>
      </c>
      <c r="K24" s="133"/>
    </row>
    <row r="25" spans="1:11" ht="12.75" customHeight="1" x14ac:dyDescent="0.2">
      <c r="A25" s="1" t="str">
        <f t="shared" si="1"/>
        <v>054</v>
      </c>
      <c r="B25" s="1">
        <f t="shared" si="2"/>
        <v>4</v>
      </c>
      <c r="C25" s="1" t="str">
        <f t="shared" si="0"/>
        <v>050970</v>
      </c>
      <c r="D25" s="14" t="s">
        <v>79</v>
      </c>
      <c r="E25" s="14" t="s">
        <v>80</v>
      </c>
      <c r="F25" s="14" t="s">
        <v>835</v>
      </c>
      <c r="G25" s="14" t="s">
        <v>836</v>
      </c>
      <c r="H25" s="1" t="s">
        <v>950</v>
      </c>
      <c r="I25" s="1">
        <f>IF(ISERROR(VLOOKUP(F25,DropDataHere!$C$3:$G$383,4,FALSE)),0,(VLOOKUP(F25,DropDataHere!$C$3:$G$383,4,FALSE)))</f>
        <v>25294.47</v>
      </c>
      <c r="J25" s="1">
        <f>IF(ISERROR(VLOOKUP(F25,DropDataHere!$C$3:$G$383,5,FALSE)),0,(VLOOKUP(F25,DropDataHere!$C$3:$G$383,5,FALSE)))</f>
        <v>27954.42</v>
      </c>
      <c r="K25" s="133"/>
    </row>
    <row r="26" spans="1:11" ht="12.75" customHeight="1" x14ac:dyDescent="0.2">
      <c r="A26" s="1" t="str">
        <f t="shared" si="1"/>
        <v>055</v>
      </c>
      <c r="B26" s="1">
        <f t="shared" si="2"/>
        <v>5</v>
      </c>
      <c r="C26" s="1" t="str">
        <f t="shared" si="0"/>
        <v>051231</v>
      </c>
      <c r="D26" s="14" t="s">
        <v>79</v>
      </c>
      <c r="E26" s="14" t="s">
        <v>80</v>
      </c>
      <c r="F26" s="14" t="s">
        <v>97</v>
      </c>
      <c r="G26" s="14" t="s">
        <v>98</v>
      </c>
      <c r="H26" s="1" t="s">
        <v>950</v>
      </c>
      <c r="I26" s="1">
        <f>IF(ISERROR(VLOOKUP(F26,DropDataHere!$C$3:$G$383,4,FALSE)),0,(VLOOKUP(F26,DropDataHere!$C$3:$G$383,4,FALSE)))</f>
        <v>2189.84</v>
      </c>
      <c r="J26" s="1">
        <f>IF(ISERROR(VLOOKUP(F26,DropDataHere!$C$3:$G$383,5,FALSE)),0,(VLOOKUP(F26,DropDataHere!$C$3:$G$383,5,FALSE)))</f>
        <v>2318.9499999999998</v>
      </c>
      <c r="K26" s="133"/>
    </row>
    <row r="27" spans="1:11" ht="12.75" customHeight="1" x14ac:dyDescent="0.2">
      <c r="A27" s="1" t="str">
        <f t="shared" si="1"/>
        <v>061</v>
      </c>
      <c r="B27" s="1">
        <f t="shared" si="2"/>
        <v>1</v>
      </c>
      <c r="C27" s="1" t="str">
        <f t="shared" si="0"/>
        <v>060078</v>
      </c>
      <c r="D27" s="14" t="s">
        <v>99</v>
      </c>
      <c r="E27" s="14" t="s">
        <v>100</v>
      </c>
      <c r="F27" s="14" t="s">
        <v>101</v>
      </c>
      <c r="G27" s="14" t="s">
        <v>102</v>
      </c>
      <c r="H27" s="1" t="s">
        <v>950</v>
      </c>
      <c r="I27" s="1">
        <f>IF(ISERROR(VLOOKUP(F27,DropDataHere!$C$3:$G$383,4,FALSE)),0,(VLOOKUP(F27,DropDataHere!$C$3:$G$383,4,FALSE)))</f>
        <v>1574.97</v>
      </c>
      <c r="J27" s="1">
        <f>IF(ISERROR(VLOOKUP(F27,DropDataHere!$C$3:$G$383,5,FALSE)),0,(VLOOKUP(F27,DropDataHere!$C$3:$G$383,5,FALSE)))</f>
        <v>1580.52</v>
      </c>
      <c r="K27" s="133"/>
    </row>
    <row r="28" spans="1:11" ht="12.75" customHeight="1" x14ac:dyDescent="0.2">
      <c r="A28" s="1" t="str">
        <f t="shared" si="1"/>
        <v>062</v>
      </c>
      <c r="B28" s="1">
        <f t="shared" si="2"/>
        <v>2</v>
      </c>
      <c r="C28" s="1" t="str">
        <f t="shared" si="0"/>
        <v>060087</v>
      </c>
      <c r="D28" s="14" t="s">
        <v>99</v>
      </c>
      <c r="E28" s="14" t="s">
        <v>100</v>
      </c>
      <c r="F28" s="14" t="s">
        <v>103</v>
      </c>
      <c r="G28" s="14" t="s">
        <v>104</v>
      </c>
      <c r="H28" s="1" t="s">
        <v>950</v>
      </c>
      <c r="I28" s="1">
        <f>IF(ISERROR(VLOOKUP(F28,DropDataHere!$C$3:$G$383,4,FALSE)),0,(VLOOKUP(F28,DropDataHere!$C$3:$G$383,4,FALSE)))</f>
        <v>10874.68</v>
      </c>
      <c r="J28" s="1">
        <f>IF(ISERROR(VLOOKUP(F28,DropDataHere!$C$3:$G$383,5,FALSE)),0,(VLOOKUP(F28,DropDataHere!$C$3:$G$383,5,FALSE)))</f>
        <v>11096.3</v>
      </c>
      <c r="K28" s="133"/>
    </row>
    <row r="29" spans="1:11" ht="12.75" customHeight="1" x14ac:dyDescent="0.2">
      <c r="A29" s="1" t="str">
        <f t="shared" si="1"/>
        <v>063</v>
      </c>
      <c r="B29" s="1">
        <f t="shared" si="2"/>
        <v>3</v>
      </c>
      <c r="C29" s="1" t="str">
        <f t="shared" si="0"/>
        <v>060096</v>
      </c>
      <c r="D29" s="14" t="s">
        <v>99</v>
      </c>
      <c r="E29" s="14" t="s">
        <v>100</v>
      </c>
      <c r="F29" s="14" t="s">
        <v>883</v>
      </c>
      <c r="G29" s="14" t="s">
        <v>884</v>
      </c>
      <c r="H29" s="1" t="s">
        <v>950</v>
      </c>
      <c r="I29" s="1">
        <f>IF(ISERROR(VLOOKUP(F29,DropDataHere!$C$3:$G$383,4,FALSE)),0,(VLOOKUP(F29,DropDataHere!$C$3:$G$383,4,FALSE)))</f>
        <v>1163.92</v>
      </c>
      <c r="J29" s="1">
        <f>IF(ISERROR(VLOOKUP(F29,DropDataHere!$C$3:$G$383,5,FALSE)),0,(VLOOKUP(F29,DropDataHere!$C$3:$G$383,5,FALSE)))</f>
        <v>1239.8699999999999</v>
      </c>
      <c r="K29" s="133"/>
    </row>
    <row r="30" spans="1:11" ht="12.75" customHeight="1" x14ac:dyDescent="0.2">
      <c r="A30" s="1" t="str">
        <f t="shared" si="1"/>
        <v>064</v>
      </c>
      <c r="B30" s="1">
        <f t="shared" si="2"/>
        <v>4</v>
      </c>
      <c r="C30" s="1" t="str">
        <f t="shared" si="0"/>
        <v>060705</v>
      </c>
      <c r="D30" s="14" t="s">
        <v>99</v>
      </c>
      <c r="E30" s="14" t="s">
        <v>100</v>
      </c>
      <c r="F30" s="14" t="s">
        <v>576</v>
      </c>
      <c r="G30" s="14" t="s">
        <v>577</v>
      </c>
      <c r="H30" s="1" t="s">
        <v>950</v>
      </c>
      <c r="I30" s="1">
        <f>IF(ISERROR(VLOOKUP(F30,DropDataHere!$C$3:$G$383,4,FALSE)),0,(VLOOKUP(F30,DropDataHere!$C$3:$G$383,4,FALSE)))</f>
        <v>3403.99</v>
      </c>
      <c r="J30" s="1">
        <f>IF(ISERROR(VLOOKUP(F30,DropDataHere!$C$3:$G$383,5,FALSE)),0,(VLOOKUP(F30,DropDataHere!$C$3:$G$383,5,FALSE)))</f>
        <v>3186.5</v>
      </c>
      <c r="K30" s="133"/>
    </row>
    <row r="31" spans="1:11" ht="12.75" customHeight="1" x14ac:dyDescent="0.2">
      <c r="A31" s="1" t="str">
        <f t="shared" si="1"/>
        <v>071</v>
      </c>
      <c r="B31" s="1">
        <f t="shared" si="2"/>
        <v>1</v>
      </c>
      <c r="C31" s="1" t="str">
        <f t="shared" si="0"/>
        <v>070098</v>
      </c>
      <c r="D31" s="14" t="s">
        <v>107</v>
      </c>
      <c r="E31" s="14" t="s">
        <v>108</v>
      </c>
      <c r="F31" s="14" t="s">
        <v>109</v>
      </c>
      <c r="G31" s="14" t="s">
        <v>110</v>
      </c>
      <c r="H31" s="1" t="s">
        <v>950</v>
      </c>
      <c r="I31" s="1">
        <f>IF(ISERROR(VLOOKUP(F31,DropDataHere!$C$3:$G$383,4,FALSE)),0,(VLOOKUP(F31,DropDataHere!$C$3:$G$383,4,FALSE)))</f>
        <v>127915.82</v>
      </c>
      <c r="J31" s="1">
        <f>IF(ISERROR(VLOOKUP(F31,DropDataHere!$C$3:$G$383,5,FALSE)),0,(VLOOKUP(F31,DropDataHere!$C$3:$G$383,5,FALSE)))</f>
        <v>129331.59</v>
      </c>
      <c r="K31" s="133"/>
    </row>
    <row r="32" spans="1:11" ht="12.75" customHeight="1" x14ac:dyDescent="0.2">
      <c r="A32" s="1" t="str">
        <f t="shared" si="1"/>
        <v>072</v>
      </c>
      <c r="B32" s="1">
        <f t="shared" si="2"/>
        <v>2</v>
      </c>
      <c r="C32" s="1" t="str">
        <f t="shared" si="0"/>
        <v>070101</v>
      </c>
      <c r="D32" s="14" t="s">
        <v>107</v>
      </c>
      <c r="E32" s="14" t="s">
        <v>108</v>
      </c>
      <c r="F32" s="14" t="s">
        <v>113</v>
      </c>
      <c r="G32" s="14" t="s">
        <v>114</v>
      </c>
      <c r="H32" s="1" t="s">
        <v>950</v>
      </c>
      <c r="I32" s="1">
        <f>IF(ISERROR(VLOOKUP(F32,DropDataHere!$C$3:$G$383,4,FALSE)),0,(VLOOKUP(F32,DropDataHere!$C$3:$G$383,4,FALSE)))</f>
        <v>16655.78</v>
      </c>
      <c r="J32" s="1">
        <f>IF(ISERROR(VLOOKUP(F32,DropDataHere!$C$3:$G$383,5,FALSE)),0,(VLOOKUP(F32,DropDataHere!$C$3:$G$383,5,FALSE)))</f>
        <v>15806.06</v>
      </c>
      <c r="K32" s="133"/>
    </row>
    <row r="33" spans="1:11" ht="12.75" customHeight="1" x14ac:dyDescent="0.2">
      <c r="A33" s="1" t="str">
        <f t="shared" si="1"/>
        <v>073</v>
      </c>
      <c r="B33" s="1">
        <f t="shared" si="2"/>
        <v>3</v>
      </c>
      <c r="C33" s="1" t="str">
        <f t="shared" si="0"/>
        <v>070104</v>
      </c>
      <c r="D33" s="14" t="s">
        <v>107</v>
      </c>
      <c r="E33" s="14" t="s">
        <v>108</v>
      </c>
      <c r="F33" s="14" t="s">
        <v>117</v>
      </c>
      <c r="G33" s="14" t="s">
        <v>118</v>
      </c>
      <c r="H33" s="1" t="s">
        <v>950</v>
      </c>
      <c r="I33" s="1">
        <f>IF(ISERROR(VLOOKUP(F33,DropDataHere!$C$3:$G$383,4,FALSE)),0,(VLOOKUP(F33,DropDataHere!$C$3:$G$383,4,FALSE)))</f>
        <v>14374.12</v>
      </c>
      <c r="J33" s="1">
        <f>IF(ISERROR(VLOOKUP(F33,DropDataHere!$C$3:$G$383,5,FALSE)),0,(VLOOKUP(F33,DropDataHere!$C$3:$G$383,5,FALSE)))</f>
        <v>13806.73</v>
      </c>
      <c r="K33" s="133"/>
    </row>
    <row r="34" spans="1:11" ht="12.75" customHeight="1" x14ac:dyDescent="0.2">
      <c r="A34" s="1" t="str">
        <f t="shared" si="1"/>
        <v>074</v>
      </c>
      <c r="B34" s="1">
        <f t="shared" si="2"/>
        <v>4</v>
      </c>
      <c r="C34" s="1" t="str">
        <f t="shared" si="0"/>
        <v>070112</v>
      </c>
      <c r="D34" s="14" t="s">
        <v>107</v>
      </c>
      <c r="E34" s="14" t="s">
        <v>108</v>
      </c>
      <c r="F34" s="14" t="s">
        <v>121</v>
      </c>
      <c r="G34" s="14" t="s">
        <v>122</v>
      </c>
      <c r="H34" s="1" t="s">
        <v>950</v>
      </c>
      <c r="I34" s="1">
        <f>IF(ISERROR(VLOOKUP(F34,DropDataHere!$C$3:$G$383,4,FALSE)),0,(VLOOKUP(F34,DropDataHere!$C$3:$G$383,4,FALSE)))</f>
        <v>9826.32</v>
      </c>
      <c r="J34" s="1">
        <f>IF(ISERROR(VLOOKUP(F34,DropDataHere!$C$3:$G$383,5,FALSE)),0,(VLOOKUP(F34,DropDataHere!$C$3:$G$383,5,FALSE)))</f>
        <v>9853.59</v>
      </c>
      <c r="K34" s="133"/>
    </row>
    <row r="35" spans="1:11" ht="12.75" customHeight="1" x14ac:dyDescent="0.2">
      <c r="A35" s="1" t="str">
        <f t="shared" si="1"/>
        <v>075</v>
      </c>
      <c r="B35" s="1">
        <f t="shared" si="2"/>
        <v>5</v>
      </c>
      <c r="C35" s="1" t="str">
        <f t="shared" si="0"/>
        <v>070127</v>
      </c>
      <c r="D35" s="14" t="s">
        <v>107</v>
      </c>
      <c r="E35" s="14" t="s">
        <v>108</v>
      </c>
      <c r="F35" s="14" t="s">
        <v>127</v>
      </c>
      <c r="G35" s="14" t="s">
        <v>128</v>
      </c>
      <c r="H35" s="1" t="s">
        <v>950</v>
      </c>
      <c r="I35" s="1">
        <f>IF(ISERROR(VLOOKUP(F35,DropDataHere!$C$3:$G$383,4,FALSE)),0,(VLOOKUP(F35,DropDataHere!$C$3:$G$383,4,FALSE)))</f>
        <v>2370.88</v>
      </c>
      <c r="J35" s="1">
        <f>IF(ISERROR(VLOOKUP(F35,DropDataHere!$C$3:$G$383,5,FALSE)),0,(VLOOKUP(F35,DropDataHere!$C$3:$G$383,5,FALSE)))</f>
        <v>1389.19</v>
      </c>
      <c r="K35" s="133"/>
    </row>
    <row r="36" spans="1:11" ht="12.75" customHeight="1" x14ac:dyDescent="0.2">
      <c r="A36" s="1" t="str">
        <f t="shared" si="1"/>
        <v>076</v>
      </c>
      <c r="B36" s="1">
        <f t="shared" si="2"/>
        <v>6</v>
      </c>
      <c r="C36" s="1" t="str">
        <f t="shared" si="0"/>
        <v>070131</v>
      </c>
      <c r="D36" s="14" t="s">
        <v>107</v>
      </c>
      <c r="E36" s="14" t="s">
        <v>108</v>
      </c>
      <c r="F36" s="14" t="s">
        <v>129</v>
      </c>
      <c r="G36" s="14" t="s">
        <v>130</v>
      </c>
      <c r="H36" s="1" t="s">
        <v>950</v>
      </c>
      <c r="I36" s="1">
        <f>IF(ISERROR(VLOOKUP(F36,DropDataHere!$C$3:$G$383,4,FALSE)),0,(VLOOKUP(F36,DropDataHere!$C$3:$G$383,4,FALSE)))</f>
        <v>4654.54</v>
      </c>
      <c r="J36" s="1">
        <f>IF(ISERROR(VLOOKUP(F36,DropDataHere!$C$3:$G$383,5,FALSE)),0,(VLOOKUP(F36,DropDataHere!$C$3:$G$383,5,FALSE)))</f>
        <v>4251.84</v>
      </c>
      <c r="K36" s="133"/>
    </row>
    <row r="37" spans="1:11" ht="12.75" customHeight="1" x14ac:dyDescent="0.2">
      <c r="A37" s="1" t="str">
        <f t="shared" ref="A37:A96" si="3">D37&amp;B37</f>
        <v>077</v>
      </c>
      <c r="B37" s="1">
        <f t="shared" si="2"/>
        <v>7</v>
      </c>
      <c r="C37" s="1" t="str">
        <f t="shared" si="0"/>
        <v>071225</v>
      </c>
      <c r="D37" s="14" t="s">
        <v>107</v>
      </c>
      <c r="E37" s="14" t="s">
        <v>108</v>
      </c>
      <c r="F37" s="14" t="s">
        <v>131</v>
      </c>
      <c r="G37" s="14" t="s">
        <v>132</v>
      </c>
      <c r="H37" s="1" t="s">
        <v>950</v>
      </c>
      <c r="I37" s="1">
        <f>IF(ISERROR(VLOOKUP(F37,DropDataHere!$C$3:$G$383,4,FALSE)),0,(VLOOKUP(F37,DropDataHere!$C$3:$G$383,4,FALSE)))</f>
        <v>17687.57</v>
      </c>
      <c r="J37" s="1">
        <f>IF(ISERROR(VLOOKUP(F37,DropDataHere!$C$3:$G$383,5,FALSE)),0,(VLOOKUP(F37,DropDataHere!$C$3:$G$383,5,FALSE)))</f>
        <v>16881.87</v>
      </c>
      <c r="K37" s="133"/>
    </row>
    <row r="38" spans="1:11" ht="12.75" customHeight="1" x14ac:dyDescent="0.2">
      <c r="A38" s="1" t="str">
        <f t="shared" si="3"/>
        <v>081</v>
      </c>
      <c r="B38" s="1">
        <f t="shared" si="2"/>
        <v>1</v>
      </c>
      <c r="C38" s="1" t="str">
        <f t="shared" si="0"/>
        <v>080133</v>
      </c>
      <c r="D38" s="14" t="s">
        <v>133</v>
      </c>
      <c r="E38" s="14" t="s">
        <v>134</v>
      </c>
      <c r="F38" s="14" t="s">
        <v>135</v>
      </c>
      <c r="G38" s="14" t="s">
        <v>136</v>
      </c>
      <c r="H38" s="1" t="s">
        <v>950</v>
      </c>
      <c r="I38" s="1">
        <f>IF(ISERROR(VLOOKUP(F38,DropDataHere!$C$3:$G$383,4,FALSE)),0,(VLOOKUP(F38,DropDataHere!$C$3:$G$383,4,FALSE)))</f>
        <v>114.36</v>
      </c>
      <c r="J38" s="1">
        <f>IF(ISERROR(VLOOKUP(F38,DropDataHere!$C$3:$G$383,5,FALSE)),0,(VLOOKUP(F38,DropDataHere!$C$3:$G$383,5,FALSE)))</f>
        <v>97.3</v>
      </c>
      <c r="K38" s="133"/>
    </row>
    <row r="39" spans="1:11" ht="12.75" customHeight="1" x14ac:dyDescent="0.2">
      <c r="A39" s="1" t="str">
        <f t="shared" si="3"/>
        <v>082</v>
      </c>
      <c r="B39" s="1">
        <f t="shared" si="2"/>
        <v>2</v>
      </c>
      <c r="C39" s="1" t="str">
        <f t="shared" si="0"/>
        <v>080159</v>
      </c>
      <c r="D39" s="14" t="s">
        <v>133</v>
      </c>
      <c r="E39" s="14" t="s">
        <v>134</v>
      </c>
      <c r="F39" s="14" t="s">
        <v>142</v>
      </c>
      <c r="G39" s="14" t="s">
        <v>143</v>
      </c>
      <c r="H39" s="1" t="s">
        <v>950</v>
      </c>
      <c r="I39" s="1">
        <f>IF(ISERROR(VLOOKUP(F39,DropDataHere!$C$3:$G$446,4,FALSE)),0,(VLOOKUP(F39,DropDataHere!$C$3:$G$446,4,FALSE)))</f>
        <v>1069.95</v>
      </c>
      <c r="J39" s="1">
        <f>IF(ISERROR(VLOOKUP(F39,DropDataHere!$C$3:$G$446,5,FALSE)),0,(VLOOKUP(F39,DropDataHere!$C$3:$G$446,5,FALSE)))</f>
        <v>1054.2</v>
      </c>
      <c r="K39" s="133"/>
    </row>
    <row r="40" spans="1:11" ht="12.75" customHeight="1" x14ac:dyDescent="0.2">
      <c r="A40" s="1" t="str">
        <f t="shared" si="3"/>
        <v>083</v>
      </c>
      <c r="B40" s="1">
        <f t="shared" si="2"/>
        <v>3</v>
      </c>
      <c r="C40" s="1" t="str">
        <f t="shared" si="0"/>
        <v>080161</v>
      </c>
      <c r="D40" s="14" t="s">
        <v>133</v>
      </c>
      <c r="E40" s="14" t="s">
        <v>134</v>
      </c>
      <c r="F40" s="14" t="s">
        <v>885</v>
      </c>
      <c r="G40" s="14" t="s">
        <v>886</v>
      </c>
      <c r="H40" s="1" t="s">
        <v>950</v>
      </c>
      <c r="I40" s="1">
        <f>IF(ISERROR(VLOOKUP(F40,DropDataHere!$C$3:$G$446,4,FALSE)),0,(VLOOKUP(F40,DropDataHere!$C$3:$G$446,4,FALSE)))</f>
        <v>0</v>
      </c>
      <c r="J40" s="1">
        <f>IF(ISERROR(VLOOKUP(F40,DropDataHere!$C$3:$G$446,5,FALSE)),0,(VLOOKUP(F40,DropDataHere!$C$3:$G$446,5,FALSE)))</f>
        <v>0</v>
      </c>
      <c r="K40" s="133"/>
    </row>
    <row r="41" spans="1:11" ht="12.75" customHeight="1" x14ac:dyDescent="0.2">
      <c r="A41" s="1" t="str">
        <f t="shared" si="3"/>
        <v>084</v>
      </c>
      <c r="B41" s="1">
        <f t="shared" si="2"/>
        <v>4</v>
      </c>
      <c r="C41" s="1" t="str">
        <f t="shared" si="0"/>
        <v>080171</v>
      </c>
      <c r="D41" s="14" t="s">
        <v>133</v>
      </c>
      <c r="E41" s="14" t="s">
        <v>134</v>
      </c>
      <c r="F41" s="14" t="s">
        <v>144</v>
      </c>
      <c r="G41" s="14" t="s">
        <v>145</v>
      </c>
      <c r="H41" s="1" t="s">
        <v>950</v>
      </c>
      <c r="I41" s="1">
        <f>IF(ISERROR(VLOOKUP(F41,DropDataHere!$C$3:$G$446,4,FALSE)),0,(VLOOKUP(F41,DropDataHere!$C$3:$G$446,4,FALSE)))</f>
        <v>699.17</v>
      </c>
      <c r="J41" s="1">
        <f>IF(ISERROR(VLOOKUP(F41,DropDataHere!$C$3:$G$446,5,FALSE)),0,(VLOOKUP(F41,DropDataHere!$C$3:$G$446,5,FALSE)))</f>
        <v>554.44000000000005</v>
      </c>
      <c r="K41" s="133"/>
    </row>
    <row r="42" spans="1:11" ht="12.75" customHeight="1" x14ac:dyDescent="0.2">
      <c r="A42" s="1" t="str">
        <f t="shared" si="3"/>
        <v>085</v>
      </c>
      <c r="B42" s="1">
        <f t="shared" si="2"/>
        <v>5</v>
      </c>
      <c r="C42" s="1" t="str">
        <f t="shared" si="0"/>
        <v>081207</v>
      </c>
      <c r="D42" s="14" t="s">
        <v>133</v>
      </c>
      <c r="E42" s="14" t="s">
        <v>134</v>
      </c>
      <c r="F42" s="14" t="s">
        <v>353</v>
      </c>
      <c r="G42" s="14" t="s">
        <v>354</v>
      </c>
      <c r="H42" s="1" t="s">
        <v>950</v>
      </c>
      <c r="I42" s="1">
        <f>IF(ISERROR(VLOOKUP(F42,DropDataHere!$C$3:$G$446,4,FALSE)),0,(VLOOKUP(F42,DropDataHere!$C$3:$G$446,4,FALSE)))</f>
        <v>26461.26</v>
      </c>
      <c r="J42" s="1">
        <f>IF(ISERROR(VLOOKUP(F42,DropDataHere!$C$3:$G$446,5,FALSE)),0,(VLOOKUP(F42,DropDataHere!$C$3:$G$446,5,FALSE)))</f>
        <v>25776.97</v>
      </c>
      <c r="K42" s="133"/>
    </row>
    <row r="43" spans="1:11" ht="12.75" customHeight="1" x14ac:dyDescent="0.2">
      <c r="A43" s="1" t="str">
        <f t="shared" si="3"/>
        <v>091</v>
      </c>
      <c r="B43" s="1">
        <f t="shared" si="2"/>
        <v>1</v>
      </c>
      <c r="C43" s="1" t="str">
        <f t="shared" si="0"/>
        <v>090172</v>
      </c>
      <c r="D43" s="14" t="s">
        <v>146</v>
      </c>
      <c r="E43" s="14" t="s">
        <v>147</v>
      </c>
      <c r="F43" s="14" t="s">
        <v>148</v>
      </c>
      <c r="G43" s="14" t="s">
        <v>149</v>
      </c>
      <c r="H43" s="1" t="s">
        <v>950</v>
      </c>
      <c r="I43" s="1">
        <f>IF(ISERROR(VLOOKUP(F43,DropDataHere!$C$3:$G$446,4,FALSE)),0,(VLOOKUP(F43,DropDataHere!$C$3:$G$446,4,FALSE)))</f>
        <v>5948.83</v>
      </c>
      <c r="J43" s="1">
        <f>IF(ISERROR(VLOOKUP(F43,DropDataHere!$C$3:$G$446,5,FALSE)),0,(VLOOKUP(F43,DropDataHere!$C$3:$G$446,5,FALSE)))</f>
        <v>5896.91</v>
      </c>
      <c r="K43" s="133"/>
    </row>
    <row r="44" spans="1:11" ht="12.75" customHeight="1" x14ac:dyDescent="0.2">
      <c r="A44" s="1" t="str">
        <f t="shared" si="3"/>
        <v>092</v>
      </c>
      <c r="B44" s="1">
        <f t="shared" si="2"/>
        <v>2</v>
      </c>
      <c r="C44" s="1" t="str">
        <f t="shared" si="0"/>
        <v>090173</v>
      </c>
      <c r="D44" s="14" t="s">
        <v>146</v>
      </c>
      <c r="E44" s="14" t="s">
        <v>147</v>
      </c>
      <c r="F44" s="14" t="s">
        <v>150</v>
      </c>
      <c r="G44" s="14" t="s">
        <v>151</v>
      </c>
      <c r="H44" s="1" t="s">
        <v>950</v>
      </c>
      <c r="I44" s="1">
        <f>IF(ISERROR(VLOOKUP(F44,DropDataHere!$C$3:$G$446,4,FALSE)),0,(VLOOKUP(F44,DropDataHere!$C$3:$G$446,4,FALSE)))</f>
        <v>5649.77</v>
      </c>
      <c r="J44" s="1">
        <f>IF(ISERROR(VLOOKUP(F44,DropDataHere!$C$3:$G$446,5,FALSE)),0,(VLOOKUP(F44,DropDataHere!$C$3:$G$446,5,FALSE)))</f>
        <v>5577.32</v>
      </c>
      <c r="K44" s="133"/>
    </row>
    <row r="45" spans="1:11" ht="12.75" customHeight="1" x14ac:dyDescent="0.2">
      <c r="A45" s="1" t="str">
        <f t="shared" si="3"/>
        <v>093</v>
      </c>
      <c r="B45" s="1">
        <f t="shared" si="2"/>
        <v>3</v>
      </c>
      <c r="C45" s="1" t="str">
        <f t="shared" si="0"/>
        <v>090177</v>
      </c>
      <c r="D45" s="14" t="s">
        <v>146</v>
      </c>
      <c r="E45" s="14" t="s">
        <v>147</v>
      </c>
      <c r="F45" s="14" t="s">
        <v>152</v>
      </c>
      <c r="G45" s="14" t="s">
        <v>153</v>
      </c>
      <c r="H45" s="1" t="s">
        <v>950</v>
      </c>
      <c r="I45" s="1">
        <f>IF(ISERROR(VLOOKUP(F45,DropDataHere!$C$3:$G$446,4,FALSE)),0,(VLOOKUP(F45,DropDataHere!$C$3:$G$446,4,FALSE)))</f>
        <v>585.9</v>
      </c>
      <c r="J45" s="1">
        <f>IF(ISERROR(VLOOKUP(F45,DropDataHere!$C$3:$G$446,5,FALSE)),0,(VLOOKUP(F45,DropDataHere!$C$3:$G$446,5,FALSE)))</f>
        <v>555.45000000000005</v>
      </c>
      <c r="K45" s="133"/>
    </row>
    <row r="46" spans="1:11" ht="12.75" customHeight="1" x14ac:dyDescent="0.2">
      <c r="A46" s="1" t="str">
        <f t="shared" si="3"/>
        <v>094</v>
      </c>
      <c r="B46" s="1">
        <f t="shared" si="2"/>
        <v>4</v>
      </c>
      <c r="C46" s="1" t="str">
        <f t="shared" si="0"/>
        <v>090179</v>
      </c>
      <c r="D46" s="14" t="s">
        <v>146</v>
      </c>
      <c r="E46" s="14" t="s">
        <v>147</v>
      </c>
      <c r="F46" s="14" t="s">
        <v>154</v>
      </c>
      <c r="G46" s="14" t="s">
        <v>38</v>
      </c>
      <c r="H46" s="1" t="s">
        <v>950</v>
      </c>
      <c r="I46" s="1">
        <f>IF(ISERROR(VLOOKUP(F46,DropDataHere!$C$3:$G$446,4,FALSE)),0,(VLOOKUP(F46,DropDataHere!$C$3:$G$446,4,FALSE)))</f>
        <v>240.97</v>
      </c>
      <c r="J46" s="1">
        <f>IF(ISERROR(VLOOKUP(F46,DropDataHere!$C$3:$G$446,5,FALSE)),0,(VLOOKUP(F46,DropDataHere!$C$3:$G$446,5,FALSE)))</f>
        <v>229.07</v>
      </c>
      <c r="K46" s="133"/>
    </row>
    <row r="47" spans="1:11" ht="12.75" customHeight="1" x14ac:dyDescent="0.2">
      <c r="A47" s="1" t="str">
        <f t="shared" si="3"/>
        <v>095</v>
      </c>
      <c r="B47" s="1">
        <f t="shared" si="2"/>
        <v>5</v>
      </c>
      <c r="C47" s="1" t="str">
        <f t="shared" si="0"/>
        <v>090187</v>
      </c>
      <c r="D47" s="14" t="s">
        <v>146</v>
      </c>
      <c r="E47" s="14" t="s">
        <v>147</v>
      </c>
      <c r="F47" s="14" t="s">
        <v>156</v>
      </c>
      <c r="G47" s="14" t="s">
        <v>157</v>
      </c>
      <c r="H47" s="1" t="s">
        <v>950</v>
      </c>
      <c r="I47" s="1">
        <f>IF(ISERROR(VLOOKUP(F47,DropDataHere!$C$3:$G$446,4,FALSE)),0,(VLOOKUP(F47,DropDataHere!$C$3:$G$446,4,FALSE)))</f>
        <v>6571.67</v>
      </c>
      <c r="J47" s="1">
        <f>IF(ISERROR(VLOOKUP(F47,DropDataHere!$C$3:$G$446,5,FALSE)),0,(VLOOKUP(F47,DropDataHere!$C$3:$G$446,5,FALSE)))</f>
        <v>6810.52</v>
      </c>
      <c r="K47" s="133"/>
    </row>
    <row r="48" spans="1:11" ht="12.75" customHeight="1" x14ac:dyDescent="0.2">
      <c r="A48" s="1" t="str">
        <f t="shared" si="3"/>
        <v>096</v>
      </c>
      <c r="B48" s="1">
        <f t="shared" si="2"/>
        <v>6</v>
      </c>
      <c r="C48" s="1" t="str">
        <f t="shared" si="0"/>
        <v>090189</v>
      </c>
      <c r="D48" s="14" t="s">
        <v>146</v>
      </c>
      <c r="E48" s="14" t="s">
        <v>147</v>
      </c>
      <c r="F48" s="14" t="s">
        <v>158</v>
      </c>
      <c r="G48" s="14" t="s">
        <v>159</v>
      </c>
      <c r="H48" s="1" t="s">
        <v>950</v>
      </c>
      <c r="I48" s="1">
        <f>IF(ISERROR(VLOOKUP(F48,DropDataHere!$C$3:$G$446,4,FALSE)),0,(VLOOKUP(F48,DropDataHere!$C$3:$G$446,4,FALSE)))</f>
        <v>380.1</v>
      </c>
      <c r="J48" s="1">
        <f>IF(ISERROR(VLOOKUP(F48,DropDataHere!$C$3:$G$446,5,FALSE)),0,(VLOOKUP(F48,DropDataHere!$C$3:$G$446,5,FALSE)))</f>
        <v>365.89</v>
      </c>
      <c r="K48" s="133"/>
    </row>
    <row r="49" spans="1:11" ht="12.75" customHeight="1" x14ac:dyDescent="0.2">
      <c r="A49" s="1" t="str">
        <f t="shared" si="3"/>
        <v>097</v>
      </c>
      <c r="B49" s="1">
        <f t="shared" si="2"/>
        <v>7</v>
      </c>
      <c r="C49" s="1" t="str">
        <f t="shared" si="0"/>
        <v>091238</v>
      </c>
      <c r="D49" s="14" t="s">
        <v>146</v>
      </c>
      <c r="E49" s="14" t="s">
        <v>147</v>
      </c>
      <c r="F49" s="14" t="s">
        <v>162</v>
      </c>
      <c r="G49" s="14" t="s">
        <v>163</v>
      </c>
      <c r="H49" s="1" t="s">
        <v>950</v>
      </c>
      <c r="I49" s="1">
        <f>IF(ISERROR(VLOOKUP(F49,DropDataHere!$C$3:$G$446,4,FALSE)),0,(VLOOKUP(F49,DropDataHere!$C$3:$G$446,4,FALSE)))</f>
        <v>35.28</v>
      </c>
      <c r="J49" s="1">
        <f>IF(ISERROR(VLOOKUP(F49,DropDataHere!$C$3:$G$446,5,FALSE)),0,(VLOOKUP(F49,DropDataHere!$C$3:$G$446,5,FALSE)))</f>
        <v>0</v>
      </c>
      <c r="K49" s="133"/>
    </row>
    <row r="50" spans="1:11" ht="12.75" customHeight="1" x14ac:dyDescent="0.2">
      <c r="A50" s="1" t="str">
        <f t="shared" si="3"/>
        <v>111</v>
      </c>
      <c r="B50" s="1">
        <f t="shared" si="2"/>
        <v>1</v>
      </c>
      <c r="C50" s="1" t="str">
        <f t="shared" si="0"/>
        <v>110206</v>
      </c>
      <c r="D50" s="14" t="s">
        <v>168</v>
      </c>
      <c r="E50" s="14" t="s">
        <v>169</v>
      </c>
      <c r="F50" s="14" t="s">
        <v>170</v>
      </c>
      <c r="G50" s="14" t="s">
        <v>171</v>
      </c>
      <c r="H50" s="1" t="s">
        <v>950</v>
      </c>
      <c r="I50" s="1">
        <f>IF(ISERROR(VLOOKUP(F50,DropDataHere!$C$3:$G$446,4,FALSE)),0,(VLOOKUP(F50,DropDataHere!$C$3:$G$446,4,FALSE)))</f>
        <v>20431.68</v>
      </c>
      <c r="J50" s="1">
        <f>IF(ISERROR(VLOOKUP(F50,DropDataHere!$C$3:$G$446,5,FALSE)),0,(VLOOKUP(F50,DropDataHere!$C$3:$G$446,5,FALSE)))</f>
        <v>20918.3</v>
      </c>
      <c r="K50" s="133"/>
    </row>
    <row r="51" spans="1:11" ht="12.75" customHeight="1" x14ac:dyDescent="0.2">
      <c r="A51" s="1" t="str">
        <f t="shared" si="3"/>
        <v>112</v>
      </c>
      <c r="B51" s="1">
        <f t="shared" si="2"/>
        <v>2</v>
      </c>
      <c r="C51" s="1" t="str">
        <f t="shared" si="0"/>
        <v>110215</v>
      </c>
      <c r="D51" s="14" t="s">
        <v>168</v>
      </c>
      <c r="E51" s="14" t="s">
        <v>169</v>
      </c>
      <c r="F51" s="14" t="s">
        <v>174</v>
      </c>
      <c r="G51" s="14" t="s">
        <v>175</v>
      </c>
      <c r="H51" s="1" t="s">
        <v>950</v>
      </c>
      <c r="I51" s="1">
        <f>IF(ISERROR(VLOOKUP(F51,DropDataHere!$C$3:$G$446,4,FALSE)),0,(VLOOKUP(F51,DropDataHere!$C$3:$G$446,4,FALSE)))</f>
        <v>0</v>
      </c>
      <c r="J51" s="1">
        <f>IF(ISERROR(VLOOKUP(F51,DropDataHere!$C$3:$G$446,5,FALSE)),0,(VLOOKUP(F51,DropDataHere!$C$3:$G$446,5,FALSE)))</f>
        <v>0</v>
      </c>
      <c r="K51" s="133"/>
    </row>
    <row r="52" spans="1:11" ht="12.75" customHeight="1" x14ac:dyDescent="0.2">
      <c r="A52" s="1" t="str">
        <f t="shared" si="3"/>
        <v>113</v>
      </c>
      <c r="B52" s="1">
        <f t="shared" si="2"/>
        <v>3</v>
      </c>
      <c r="C52" s="1" t="str">
        <f t="shared" si="0"/>
        <v>110216</v>
      </c>
      <c r="D52" s="14" t="s">
        <v>168</v>
      </c>
      <c r="E52" s="14" t="s">
        <v>169</v>
      </c>
      <c r="F52" s="14" t="s">
        <v>176</v>
      </c>
      <c r="G52" s="14" t="s">
        <v>177</v>
      </c>
      <c r="H52" s="1" t="s">
        <v>950</v>
      </c>
      <c r="I52" s="1">
        <f>IF(ISERROR(VLOOKUP(F52,DropDataHere!$C$3:$G$446,4,FALSE)),0,(VLOOKUP(F52,DropDataHere!$C$3:$G$446,4,FALSE)))</f>
        <v>1586.08</v>
      </c>
      <c r="J52" s="1">
        <f>IF(ISERROR(VLOOKUP(F52,DropDataHere!$C$3:$G$446,5,FALSE)),0,(VLOOKUP(F52,DropDataHere!$C$3:$G$446,5,FALSE)))</f>
        <v>1532.4</v>
      </c>
      <c r="K52" s="133"/>
    </row>
    <row r="53" spans="1:11" ht="12.75" customHeight="1" x14ac:dyDescent="0.2">
      <c r="A53" s="1" t="str">
        <f t="shared" si="3"/>
        <v>114</v>
      </c>
      <c r="B53" s="1">
        <f t="shared" si="2"/>
        <v>4</v>
      </c>
      <c r="C53" s="1" t="str">
        <f t="shared" si="0"/>
        <v>110227</v>
      </c>
      <c r="D53" s="14" t="s">
        <v>168</v>
      </c>
      <c r="E53" s="14" t="s">
        <v>169</v>
      </c>
      <c r="F53" s="14" t="s">
        <v>178</v>
      </c>
      <c r="G53" s="14" t="s">
        <v>179</v>
      </c>
      <c r="H53" s="1" t="s">
        <v>950</v>
      </c>
      <c r="I53" s="1">
        <f>IF(ISERROR(VLOOKUP(F53,DropDataHere!$C$3:$G$446,4,FALSE)),0,(VLOOKUP(F53,DropDataHere!$C$3:$G$446,4,FALSE)))</f>
        <v>5595.74</v>
      </c>
      <c r="J53" s="1">
        <f>IF(ISERROR(VLOOKUP(F53,DropDataHere!$C$3:$G$446,5,FALSE)),0,(VLOOKUP(F53,DropDataHere!$C$3:$G$446,5,FALSE)))</f>
        <v>5524.56</v>
      </c>
      <c r="K53" s="133"/>
    </row>
    <row r="54" spans="1:11" ht="12.75" customHeight="1" x14ac:dyDescent="0.2">
      <c r="A54" s="1" t="str">
        <f t="shared" si="3"/>
        <v>115</v>
      </c>
      <c r="B54" s="1">
        <f t="shared" si="2"/>
        <v>5</v>
      </c>
      <c r="C54" s="1" t="str">
        <f t="shared" si="0"/>
        <v>110747</v>
      </c>
      <c r="D54" s="14" t="s">
        <v>168</v>
      </c>
      <c r="E54" s="14" t="s">
        <v>169</v>
      </c>
      <c r="F54" s="14" t="s">
        <v>624</v>
      </c>
      <c r="G54" s="14" t="s">
        <v>625</v>
      </c>
      <c r="H54" s="1" t="s">
        <v>950</v>
      </c>
      <c r="I54" s="1">
        <f>IF(ISERROR(VLOOKUP(F54,DropDataHere!$C$3:$G$446,4,FALSE)),0,(VLOOKUP(F54,DropDataHere!$C$3:$G$446,4,FALSE)))</f>
        <v>3058.05</v>
      </c>
      <c r="J54" s="1">
        <f>IF(ISERROR(VLOOKUP(F54,DropDataHere!$C$3:$G$446,5,FALSE)),0,(VLOOKUP(F54,DropDataHere!$C$3:$G$446,5,FALSE)))</f>
        <v>3223.35</v>
      </c>
      <c r="K54" s="133"/>
    </row>
    <row r="55" spans="1:11" ht="12.75" customHeight="1" x14ac:dyDescent="0.2">
      <c r="A55" s="1" t="str">
        <f t="shared" si="3"/>
        <v>116</v>
      </c>
      <c r="B55" s="1">
        <f t="shared" si="2"/>
        <v>6</v>
      </c>
      <c r="C55" s="1" t="str">
        <f t="shared" si="0"/>
        <v>111193</v>
      </c>
      <c r="D55" s="14" t="s">
        <v>168</v>
      </c>
      <c r="E55" s="14" t="s">
        <v>169</v>
      </c>
      <c r="F55" s="14" t="s">
        <v>182</v>
      </c>
      <c r="G55" s="14" t="s">
        <v>183</v>
      </c>
      <c r="H55" s="1" t="s">
        <v>950</v>
      </c>
      <c r="I55" s="1">
        <f>IF(ISERROR(VLOOKUP(F55,DropDataHere!$C$3:$G$446,4,FALSE)),0,(VLOOKUP(F55,DropDataHere!$C$3:$G$446,4,FALSE)))</f>
        <v>100.83</v>
      </c>
      <c r="J55" s="1">
        <f>IF(ISERROR(VLOOKUP(F55,DropDataHere!$C$3:$G$446,5,FALSE)),0,(VLOOKUP(F55,DropDataHere!$C$3:$G$446,5,FALSE)))</f>
        <v>124.91</v>
      </c>
      <c r="K55" s="133"/>
    </row>
    <row r="56" spans="1:11" ht="12.75" customHeight="1" x14ac:dyDescent="0.2">
      <c r="A56" s="1" t="str">
        <f t="shared" si="3"/>
        <v>121</v>
      </c>
      <c r="B56" s="1">
        <f t="shared" si="2"/>
        <v>1</v>
      </c>
      <c r="C56" s="1" t="str">
        <f t="shared" si="0"/>
        <v>120007</v>
      </c>
      <c r="D56" s="14" t="s">
        <v>184</v>
      </c>
      <c r="E56" s="14" t="s">
        <v>185</v>
      </c>
      <c r="F56" s="14" t="s">
        <v>25</v>
      </c>
      <c r="G56" s="14" t="s">
        <v>26</v>
      </c>
      <c r="H56" s="1" t="s">
        <v>950</v>
      </c>
      <c r="I56" s="1">
        <f>IF(ISERROR(VLOOKUP(F56,DropDataHere!$C$3:$G$446,4,FALSE)),0,(VLOOKUP(F56,DropDataHere!$C$3:$G$446,4,FALSE)))</f>
        <v>117.6</v>
      </c>
      <c r="J56" s="1">
        <f>IF(ISERROR(VLOOKUP(F56,DropDataHere!$C$3:$G$446,5,FALSE)),0,(VLOOKUP(F56,DropDataHere!$C$3:$G$446,5,FALSE)))</f>
        <v>118.3</v>
      </c>
      <c r="K56" s="133"/>
    </row>
    <row r="57" spans="1:11" ht="12.75" customHeight="1" x14ac:dyDescent="0.2">
      <c r="A57" s="1" t="str">
        <f t="shared" si="3"/>
        <v>122</v>
      </c>
      <c r="B57" s="1">
        <f t="shared" si="2"/>
        <v>2</v>
      </c>
      <c r="C57" s="1" t="str">
        <f t="shared" si="0"/>
        <v>120010</v>
      </c>
      <c r="D57" s="14" t="s">
        <v>184</v>
      </c>
      <c r="E57" s="14" t="s">
        <v>185</v>
      </c>
      <c r="F57" s="14" t="s">
        <v>29</v>
      </c>
      <c r="G57" s="14" t="s">
        <v>30</v>
      </c>
      <c r="H57" s="1" t="s">
        <v>950</v>
      </c>
      <c r="I57" s="1">
        <f>IF(ISERROR(VLOOKUP(F57,DropDataHere!$C$3:$G$446,4,FALSE)),0,(VLOOKUP(F57,DropDataHere!$C$3:$G$446,4,FALSE)))</f>
        <v>861.63</v>
      </c>
      <c r="J57" s="1">
        <f>IF(ISERROR(VLOOKUP(F57,DropDataHere!$C$3:$G$446,5,FALSE)),0,(VLOOKUP(F57,DropDataHere!$C$3:$G$446,5,FALSE)))</f>
        <v>895.54</v>
      </c>
      <c r="K57" s="133"/>
    </row>
    <row r="58" spans="1:11" ht="12.75" customHeight="1" x14ac:dyDescent="0.2">
      <c r="A58" s="1" t="str">
        <f t="shared" si="3"/>
        <v>123</v>
      </c>
      <c r="B58" s="1">
        <f t="shared" si="2"/>
        <v>3</v>
      </c>
      <c r="C58" s="1" t="str">
        <f t="shared" si="0"/>
        <v>120236</v>
      </c>
      <c r="D58" s="14" t="s">
        <v>184</v>
      </c>
      <c r="E58" s="14" t="s">
        <v>185</v>
      </c>
      <c r="F58" s="14" t="s">
        <v>186</v>
      </c>
      <c r="G58" s="14" t="s">
        <v>187</v>
      </c>
      <c r="H58" s="1" t="s">
        <v>950</v>
      </c>
      <c r="I58" s="1">
        <f>IF(ISERROR(VLOOKUP(F58,DropDataHere!$C$3:$G$446,4,FALSE)),0,(VLOOKUP(F58,DropDataHere!$C$3:$G$446,4,FALSE)))</f>
        <v>19802.86</v>
      </c>
      <c r="J58" s="1">
        <f>IF(ISERROR(VLOOKUP(F58,DropDataHere!$C$3:$G$446,5,FALSE)),0,(VLOOKUP(F58,DropDataHere!$C$3:$G$446,5,FALSE)))</f>
        <v>20247.86</v>
      </c>
      <c r="K58" s="133"/>
    </row>
    <row r="59" spans="1:11" ht="12.75" customHeight="1" x14ac:dyDescent="0.2">
      <c r="A59" s="1" t="str">
        <f t="shared" si="3"/>
        <v>124</v>
      </c>
      <c r="B59" s="1">
        <f t="shared" si="2"/>
        <v>4</v>
      </c>
      <c r="C59" s="1" t="str">
        <f t="shared" si="0"/>
        <v>120712</v>
      </c>
      <c r="D59" s="14" t="s">
        <v>184</v>
      </c>
      <c r="E59" s="14" t="s">
        <v>185</v>
      </c>
      <c r="F59" s="14" t="s">
        <v>582</v>
      </c>
      <c r="G59" s="14" t="s">
        <v>583</v>
      </c>
      <c r="H59" s="1" t="s">
        <v>950</v>
      </c>
      <c r="I59" s="1">
        <f>IF(ISERROR(VLOOKUP(F59,DropDataHere!$C$3:$G$446,4,FALSE)),0,(VLOOKUP(F59,DropDataHere!$C$3:$G$446,4,FALSE)))</f>
        <v>32690.16</v>
      </c>
      <c r="J59" s="1">
        <f>IF(ISERROR(VLOOKUP(F59,DropDataHere!$C$3:$G$446,5,FALSE)),0,(VLOOKUP(F59,DropDataHere!$C$3:$G$446,5,FALSE)))</f>
        <v>32690.16</v>
      </c>
      <c r="K59" s="133"/>
    </row>
    <row r="60" spans="1:11" ht="12.75" customHeight="1" x14ac:dyDescent="0.2">
      <c r="A60" s="1" t="str">
        <f t="shared" si="3"/>
        <v>141</v>
      </c>
      <c r="B60" s="1">
        <f t="shared" si="2"/>
        <v>1</v>
      </c>
      <c r="C60" s="1" t="str">
        <f t="shared" si="0"/>
        <v>140258</v>
      </c>
      <c r="D60" s="14" t="s">
        <v>194</v>
      </c>
      <c r="E60" s="14" t="s">
        <v>195</v>
      </c>
      <c r="F60" s="14" t="s">
        <v>196</v>
      </c>
      <c r="G60" s="14" t="s">
        <v>197</v>
      </c>
      <c r="H60" s="1" t="s">
        <v>950</v>
      </c>
      <c r="I60" s="1">
        <f>IF(ISERROR(VLOOKUP(F60,DropDataHere!$C$3:$G$446,4,FALSE)),0,(VLOOKUP(F60,DropDataHere!$C$3:$G$446,4,FALSE)))</f>
        <v>26917.62</v>
      </c>
      <c r="J60" s="1">
        <f>IF(ISERROR(VLOOKUP(F60,DropDataHere!$C$3:$G$446,5,FALSE)),0,(VLOOKUP(F60,DropDataHere!$C$3:$G$446,5,FALSE)))</f>
        <v>26614.55</v>
      </c>
      <c r="K60" s="133"/>
    </row>
    <row r="61" spans="1:11" ht="12.75" customHeight="1" x14ac:dyDescent="0.2">
      <c r="A61" s="1" t="str">
        <f t="shared" si="3"/>
        <v>142</v>
      </c>
      <c r="B61" s="1">
        <f t="shared" si="2"/>
        <v>2</v>
      </c>
      <c r="C61" s="1" t="str">
        <f t="shared" ref="C61:C123" si="4">D61&amp;F61</f>
        <v>140264</v>
      </c>
      <c r="D61" s="14" t="s">
        <v>194</v>
      </c>
      <c r="E61" s="14" t="s">
        <v>195</v>
      </c>
      <c r="F61" s="14" t="s">
        <v>200</v>
      </c>
      <c r="G61" s="14" t="s">
        <v>201</v>
      </c>
      <c r="H61" s="1" t="s">
        <v>950</v>
      </c>
      <c r="I61" s="1">
        <f>IF(ISERROR(VLOOKUP(F61,DropDataHere!$C$3:$G$446,4,FALSE)),0,(VLOOKUP(F61,DropDataHere!$C$3:$G$446,4,FALSE)))</f>
        <v>0</v>
      </c>
      <c r="J61" s="1">
        <f>IF(ISERROR(VLOOKUP(F61,DropDataHere!$C$3:$G$446,5,FALSE)),0,(VLOOKUP(F61,DropDataHere!$C$3:$G$446,5,FALSE)))</f>
        <v>0</v>
      </c>
      <c r="K61" s="133"/>
    </row>
    <row r="62" spans="1:11" ht="12.75" customHeight="1" x14ac:dyDescent="0.2">
      <c r="A62" s="1" t="str">
        <f t="shared" si="3"/>
        <v>143</v>
      </c>
      <c r="B62" s="1">
        <f t="shared" si="2"/>
        <v>3</v>
      </c>
      <c r="C62" s="1" t="str">
        <f t="shared" si="4"/>
        <v>140268</v>
      </c>
      <c r="D62" s="14" t="s">
        <v>194</v>
      </c>
      <c r="E62" s="14" t="s">
        <v>195</v>
      </c>
      <c r="F62" s="14" t="s">
        <v>202</v>
      </c>
      <c r="G62" s="14" t="s">
        <v>203</v>
      </c>
      <c r="H62" s="1" t="s">
        <v>950</v>
      </c>
      <c r="I62" s="1">
        <f>IF(ISERROR(VLOOKUP(F62,DropDataHere!$C$3:$G$446,4,FALSE)),0,(VLOOKUP(F62,DropDataHere!$C$3:$G$446,4,FALSE)))</f>
        <v>6670.08</v>
      </c>
      <c r="J62" s="1">
        <f>IF(ISERROR(VLOOKUP(F62,DropDataHere!$C$3:$G$446,5,FALSE)),0,(VLOOKUP(F62,DropDataHere!$C$3:$G$446,5,FALSE)))</f>
        <v>6635.91</v>
      </c>
      <c r="K62" s="133"/>
    </row>
    <row r="63" spans="1:11" ht="12.75" customHeight="1" x14ac:dyDescent="0.2">
      <c r="A63" s="1" t="str">
        <f t="shared" si="3"/>
        <v>144</v>
      </c>
      <c r="B63" s="1">
        <f t="shared" si="2"/>
        <v>4</v>
      </c>
      <c r="C63" s="1" t="str">
        <f t="shared" si="4"/>
        <v>140272</v>
      </c>
      <c r="D63" s="14" t="s">
        <v>194</v>
      </c>
      <c r="E63" s="14" t="s">
        <v>195</v>
      </c>
      <c r="F63" s="14" t="s">
        <v>887</v>
      </c>
      <c r="G63" s="14" t="s">
        <v>888</v>
      </c>
      <c r="H63" s="1" t="s">
        <v>950</v>
      </c>
      <c r="I63" s="1">
        <f>IF(ISERROR(VLOOKUP(F63,DropDataHere!$C$3:$G$446,4,FALSE)),0,(VLOOKUP(F63,DropDataHere!$C$3:$G$446,4,FALSE)))</f>
        <v>0</v>
      </c>
      <c r="J63" s="1">
        <f>IF(ISERROR(VLOOKUP(F63,DropDataHere!$C$3:$G$446,5,FALSE)),0,(VLOOKUP(F63,DropDataHere!$C$3:$G$446,5,FALSE)))</f>
        <v>0</v>
      </c>
      <c r="K63" s="133"/>
    </row>
    <row r="64" spans="1:11" ht="12.75" customHeight="1" x14ac:dyDescent="0.2">
      <c r="A64" s="1" t="str">
        <f t="shared" si="3"/>
        <v>145</v>
      </c>
      <c r="B64" s="1">
        <f t="shared" si="2"/>
        <v>5</v>
      </c>
      <c r="C64" s="1" t="str">
        <f t="shared" si="4"/>
        <v>140273</v>
      </c>
      <c r="D64" s="14" t="s">
        <v>194</v>
      </c>
      <c r="E64" s="14" t="s">
        <v>195</v>
      </c>
      <c r="F64" s="14" t="s">
        <v>206</v>
      </c>
      <c r="G64" s="14" t="s">
        <v>207</v>
      </c>
      <c r="H64" s="1" t="s">
        <v>950</v>
      </c>
      <c r="I64" s="1">
        <f>IF(ISERROR(VLOOKUP(F64,DropDataHere!$C$3:$G$446,4,FALSE)),0,(VLOOKUP(F64,DropDataHere!$C$3:$G$446,4,FALSE)))</f>
        <v>4373.46</v>
      </c>
      <c r="J64" s="1">
        <f>IF(ISERROR(VLOOKUP(F64,DropDataHere!$C$3:$G$446,5,FALSE)),0,(VLOOKUP(F64,DropDataHere!$C$3:$G$446,5,FALSE)))</f>
        <v>4294.0200000000004</v>
      </c>
      <c r="K64" s="133"/>
    </row>
    <row r="65" spans="1:11" ht="12.75" customHeight="1" x14ac:dyDescent="0.2">
      <c r="A65" s="1" t="str">
        <f t="shared" si="3"/>
        <v>146</v>
      </c>
      <c r="B65" s="1">
        <f t="shared" si="2"/>
        <v>6</v>
      </c>
      <c r="C65" s="1" t="str">
        <f t="shared" si="4"/>
        <v>140281</v>
      </c>
      <c r="D65" s="14" t="s">
        <v>194</v>
      </c>
      <c r="E65" s="14" t="s">
        <v>195</v>
      </c>
      <c r="F65" s="14" t="s">
        <v>212</v>
      </c>
      <c r="G65" s="14" t="s">
        <v>213</v>
      </c>
      <c r="H65" s="1" t="s">
        <v>950</v>
      </c>
      <c r="I65" s="1">
        <f>IF(ISERROR(VLOOKUP(F65,DropDataHere!$C$3:$G$446,4,FALSE)),0,(VLOOKUP(F65,DropDataHere!$C$3:$G$446,4,FALSE)))</f>
        <v>4140.63</v>
      </c>
      <c r="J65" s="1">
        <f>IF(ISERROR(VLOOKUP(F65,DropDataHere!$C$3:$G$446,5,FALSE)),0,(VLOOKUP(F65,DropDataHere!$C$3:$G$446,5,FALSE)))</f>
        <v>4657.72</v>
      </c>
      <c r="K65" s="133"/>
    </row>
    <row r="66" spans="1:11" ht="12.75" customHeight="1" x14ac:dyDescent="0.2">
      <c r="A66" s="1" t="str">
        <f t="shared" si="3"/>
        <v>147</v>
      </c>
      <c r="B66" s="1">
        <f t="shared" si="2"/>
        <v>7</v>
      </c>
      <c r="C66" s="1" t="str">
        <f t="shared" si="4"/>
        <v>140288</v>
      </c>
      <c r="D66" s="14" t="s">
        <v>194</v>
      </c>
      <c r="E66" s="14" t="s">
        <v>195</v>
      </c>
      <c r="F66" s="14" t="s">
        <v>889</v>
      </c>
      <c r="G66" s="14" t="s">
        <v>890</v>
      </c>
      <c r="H66" s="1" t="s">
        <v>950</v>
      </c>
      <c r="I66" s="1">
        <f>IF(ISERROR(VLOOKUP(F66,DropDataHere!$C$3:$G$446,4,FALSE)),0,(VLOOKUP(F66,DropDataHere!$C$3:$G$446,4,FALSE)))</f>
        <v>0</v>
      </c>
      <c r="J66" s="1">
        <f>IF(ISERROR(VLOOKUP(F66,DropDataHere!$C$3:$G$446,5,FALSE)),0,(VLOOKUP(F66,DropDataHere!$C$3:$G$446,5,FALSE)))</f>
        <v>0</v>
      </c>
      <c r="K66" s="133"/>
    </row>
    <row r="67" spans="1:11" ht="12.75" customHeight="1" x14ac:dyDescent="0.2">
      <c r="A67" s="1" t="str">
        <f t="shared" si="3"/>
        <v>148</v>
      </c>
      <c r="B67" s="1">
        <f t="shared" si="2"/>
        <v>8</v>
      </c>
      <c r="C67" s="1" t="str">
        <f t="shared" si="4"/>
        <v>140948</v>
      </c>
      <c r="D67" s="14" t="s">
        <v>194</v>
      </c>
      <c r="E67" s="14" t="s">
        <v>195</v>
      </c>
      <c r="F67" s="14" t="s">
        <v>815</v>
      </c>
      <c r="G67" s="14" t="s">
        <v>816</v>
      </c>
      <c r="H67" s="1" t="s">
        <v>950</v>
      </c>
      <c r="I67" s="1">
        <f>IF(ISERROR(VLOOKUP(F67,DropDataHere!$C$3:$G$446,4,FALSE)),0,(VLOOKUP(F67,DropDataHere!$C$3:$G$446,4,FALSE)))</f>
        <v>0</v>
      </c>
      <c r="J67" s="1">
        <f>IF(ISERROR(VLOOKUP(F67,DropDataHere!$C$3:$G$446,5,FALSE)),0,(VLOOKUP(F67,DropDataHere!$C$3:$G$446,5,FALSE)))</f>
        <v>3453.29</v>
      </c>
      <c r="K67" s="133"/>
    </row>
    <row r="68" spans="1:11" ht="12.75" customHeight="1" x14ac:dyDescent="0.2">
      <c r="A68" s="1" t="str">
        <f t="shared" si="3"/>
        <v>149</v>
      </c>
      <c r="B68" s="1">
        <f t="shared" ref="B68:B131" si="5">IF(D68=D67,B67+1,1)</f>
        <v>9</v>
      </c>
      <c r="C68" s="1" t="str">
        <f t="shared" si="4"/>
        <v>141218</v>
      </c>
      <c r="D68" s="14" t="s">
        <v>194</v>
      </c>
      <c r="E68" s="14" t="s">
        <v>195</v>
      </c>
      <c r="F68" s="14" t="s">
        <v>218</v>
      </c>
      <c r="G68" s="14" t="s">
        <v>219</v>
      </c>
      <c r="H68" s="1" t="s">
        <v>950</v>
      </c>
      <c r="I68" s="1">
        <f>IF(ISERROR(VLOOKUP(F68,DropDataHere!$C$3:$G$446,4,FALSE)),0,(VLOOKUP(F68,DropDataHere!$C$3:$G$446,4,FALSE)))</f>
        <v>0</v>
      </c>
      <c r="J68" s="1">
        <f>IF(ISERROR(VLOOKUP(F68,DropDataHere!$C$3:$G$446,5,FALSE)),0,(VLOOKUP(F68,DropDataHere!$C$3:$G$446,5,FALSE)))</f>
        <v>0</v>
      </c>
      <c r="K68" s="133"/>
    </row>
    <row r="69" spans="1:11" ht="12.75" customHeight="1" x14ac:dyDescent="0.2">
      <c r="A69" s="1" t="str">
        <f t="shared" si="3"/>
        <v>151</v>
      </c>
      <c r="B69" s="1">
        <f t="shared" si="5"/>
        <v>1</v>
      </c>
      <c r="C69" s="1" t="str">
        <f t="shared" si="4"/>
        <v>150307</v>
      </c>
      <c r="D69" s="14" t="s">
        <v>220</v>
      </c>
      <c r="E69" s="14" t="s">
        <v>221</v>
      </c>
      <c r="F69" s="14" t="s">
        <v>891</v>
      </c>
      <c r="G69" s="14" t="s">
        <v>892</v>
      </c>
      <c r="H69" s="1" t="s">
        <v>950</v>
      </c>
      <c r="I69" s="1">
        <f>IF(ISERROR(VLOOKUP(F69,DropDataHere!$C$3:$G$446,4,FALSE)),0,(VLOOKUP(F69,DropDataHere!$C$3:$G$446,4,FALSE)))</f>
        <v>0</v>
      </c>
      <c r="J69" s="1">
        <f>IF(ISERROR(VLOOKUP(F69,DropDataHere!$C$3:$G$446,5,FALSE)),0,(VLOOKUP(F69,DropDataHere!$C$3:$G$446,5,FALSE)))</f>
        <v>0</v>
      </c>
      <c r="K69" s="133"/>
    </row>
    <row r="70" spans="1:11" ht="12.75" customHeight="1" x14ac:dyDescent="0.2">
      <c r="A70" s="1" t="str">
        <f t="shared" si="3"/>
        <v>152</v>
      </c>
      <c r="B70" s="1">
        <f t="shared" si="5"/>
        <v>2</v>
      </c>
      <c r="C70" s="1" t="str">
        <f t="shared" si="4"/>
        <v>150308</v>
      </c>
      <c r="D70" s="14" t="s">
        <v>220</v>
      </c>
      <c r="E70" s="14" t="s">
        <v>221</v>
      </c>
      <c r="F70" s="14" t="s">
        <v>222</v>
      </c>
      <c r="G70" s="14" t="s">
        <v>223</v>
      </c>
      <c r="H70" s="1" t="s">
        <v>950</v>
      </c>
      <c r="I70" s="1">
        <f>IF(ISERROR(VLOOKUP(F70,DropDataHere!$C$3:$G$446,4,FALSE)),0,(VLOOKUP(F70,DropDataHere!$C$3:$G$446,4,FALSE)))</f>
        <v>806.26</v>
      </c>
      <c r="J70" s="1">
        <f>IF(ISERROR(VLOOKUP(F70,DropDataHere!$C$3:$G$446,5,FALSE)),0,(VLOOKUP(F70,DropDataHere!$C$3:$G$446,5,FALSE)))</f>
        <v>880.25</v>
      </c>
      <c r="K70" s="133"/>
    </row>
    <row r="71" spans="1:11" ht="12.75" customHeight="1" x14ac:dyDescent="0.2">
      <c r="A71" s="1" t="str">
        <f t="shared" si="3"/>
        <v>153</v>
      </c>
      <c r="B71" s="1">
        <f t="shared" si="5"/>
        <v>3</v>
      </c>
      <c r="C71" s="1" t="str">
        <f t="shared" si="4"/>
        <v>150309</v>
      </c>
      <c r="D71" s="14" t="s">
        <v>220</v>
      </c>
      <c r="E71" s="14" t="s">
        <v>221</v>
      </c>
      <c r="F71" s="14" t="s">
        <v>224</v>
      </c>
      <c r="G71" s="14" t="s">
        <v>225</v>
      </c>
      <c r="H71" s="1" t="s">
        <v>950</v>
      </c>
      <c r="I71" s="1">
        <f>IF(ISERROR(VLOOKUP(F71,DropDataHere!$C$3:$G$446,4,FALSE)),0,(VLOOKUP(F71,DropDataHere!$C$3:$G$446,4,FALSE)))</f>
        <v>0</v>
      </c>
      <c r="J71" s="1">
        <f>IF(ISERROR(VLOOKUP(F71,DropDataHere!$C$3:$G$446,5,FALSE)),0,(VLOOKUP(F71,DropDataHere!$C$3:$G$446,5,FALSE)))</f>
        <v>0</v>
      </c>
      <c r="K71" s="133"/>
    </row>
    <row r="72" spans="1:11" ht="12.75" customHeight="1" x14ac:dyDescent="0.2">
      <c r="A72" s="1" t="str">
        <f t="shared" si="3"/>
        <v>154</v>
      </c>
      <c r="B72" s="1">
        <f t="shared" si="5"/>
        <v>4</v>
      </c>
      <c r="C72" s="1" t="str">
        <f t="shared" si="4"/>
        <v>150310</v>
      </c>
      <c r="D72" s="14" t="s">
        <v>220</v>
      </c>
      <c r="E72" s="14" t="s">
        <v>221</v>
      </c>
      <c r="F72" s="14" t="s">
        <v>226</v>
      </c>
      <c r="G72" s="14" t="s">
        <v>227</v>
      </c>
      <c r="H72" s="1" t="s">
        <v>950</v>
      </c>
      <c r="I72" s="1">
        <f>IF(ISERROR(VLOOKUP(F72,DropDataHere!$C$3:$G$446,4,FALSE)),0,(VLOOKUP(F72,DropDataHere!$C$3:$G$446,4,FALSE)))</f>
        <v>62826</v>
      </c>
      <c r="J72" s="1">
        <f>IF(ISERROR(VLOOKUP(F72,DropDataHere!$C$3:$G$446,5,FALSE)),0,(VLOOKUP(F72,DropDataHere!$C$3:$G$446,5,FALSE)))</f>
        <v>64598.43</v>
      </c>
      <c r="K72" s="133"/>
    </row>
    <row r="73" spans="1:11" ht="12.75" customHeight="1" x14ac:dyDescent="0.2">
      <c r="A73" s="1" t="str">
        <f t="shared" si="3"/>
        <v>155</v>
      </c>
      <c r="B73" s="1">
        <f t="shared" si="5"/>
        <v>5</v>
      </c>
      <c r="C73" s="1" t="str">
        <f t="shared" si="4"/>
        <v>150312</v>
      </c>
      <c r="D73" s="14" t="s">
        <v>220</v>
      </c>
      <c r="E73" s="14" t="s">
        <v>221</v>
      </c>
      <c r="F73" s="14" t="s">
        <v>230</v>
      </c>
      <c r="G73" s="14" t="s">
        <v>231</v>
      </c>
      <c r="H73" s="1" t="s">
        <v>950</v>
      </c>
      <c r="I73" s="1">
        <f>IF(ISERROR(VLOOKUP(F73,DropDataHere!$C$3:$G$446,4,FALSE)),0,(VLOOKUP(F73,DropDataHere!$C$3:$G$446,4,FALSE)))</f>
        <v>53502.33</v>
      </c>
      <c r="J73" s="1">
        <f>IF(ISERROR(VLOOKUP(F73,DropDataHere!$C$3:$G$446,5,FALSE)),0,(VLOOKUP(F73,DropDataHere!$C$3:$G$446,5,FALSE)))</f>
        <v>52988.07</v>
      </c>
      <c r="K73" s="133"/>
    </row>
    <row r="74" spans="1:11" ht="12.75" customHeight="1" x14ac:dyDescent="0.2">
      <c r="A74" s="1" t="str">
        <f t="shared" si="3"/>
        <v>156</v>
      </c>
      <c r="B74" s="1">
        <f t="shared" si="5"/>
        <v>6</v>
      </c>
      <c r="C74" s="1" t="str">
        <f t="shared" si="4"/>
        <v>150316</v>
      </c>
      <c r="D74" s="14" t="s">
        <v>220</v>
      </c>
      <c r="E74" s="14" t="s">
        <v>221</v>
      </c>
      <c r="F74" s="14" t="s">
        <v>234</v>
      </c>
      <c r="G74" s="14" t="s">
        <v>235</v>
      </c>
      <c r="H74" s="1" t="s">
        <v>950</v>
      </c>
      <c r="I74" s="1">
        <f>IF(ISERROR(VLOOKUP(F74,DropDataHere!$C$3:$G$446,4,FALSE)),0,(VLOOKUP(F74,DropDataHere!$C$3:$G$446,4,FALSE)))</f>
        <v>3080.34</v>
      </c>
      <c r="J74" s="1">
        <f>IF(ISERROR(VLOOKUP(F74,DropDataHere!$C$3:$G$446,5,FALSE)),0,(VLOOKUP(F74,DropDataHere!$C$3:$G$446,5,FALSE)))</f>
        <v>5063.25</v>
      </c>
      <c r="K74" s="133"/>
    </row>
    <row r="75" spans="1:11" ht="12.75" customHeight="1" x14ac:dyDescent="0.2">
      <c r="A75" s="1" t="str">
        <f t="shared" si="3"/>
        <v>157</v>
      </c>
      <c r="B75" s="1">
        <f t="shared" si="5"/>
        <v>7</v>
      </c>
      <c r="C75" s="1" t="str">
        <f t="shared" si="4"/>
        <v>150317</v>
      </c>
      <c r="D75" s="14" t="s">
        <v>220</v>
      </c>
      <c r="E75" s="14" t="s">
        <v>221</v>
      </c>
      <c r="F75" s="14" t="s">
        <v>236</v>
      </c>
      <c r="G75" s="14" t="s">
        <v>237</v>
      </c>
      <c r="H75" s="1" t="s">
        <v>950</v>
      </c>
      <c r="I75" s="1">
        <f>IF(ISERROR(VLOOKUP(F75,DropDataHere!$C$3:$G$446,4,FALSE)),0,(VLOOKUP(F75,DropDataHere!$C$3:$G$446,4,FALSE)))</f>
        <v>13170.07</v>
      </c>
      <c r="J75" s="1">
        <f>IF(ISERROR(VLOOKUP(F75,DropDataHere!$C$3:$G$446,5,FALSE)),0,(VLOOKUP(F75,DropDataHere!$C$3:$G$446,5,FALSE)))</f>
        <v>13348.12</v>
      </c>
      <c r="K75" s="133"/>
    </row>
    <row r="76" spans="1:11" ht="12.75" customHeight="1" x14ac:dyDescent="0.2">
      <c r="A76" s="1" t="str">
        <f t="shared" si="3"/>
        <v>158</v>
      </c>
      <c r="B76" s="1">
        <f t="shared" si="5"/>
        <v>8</v>
      </c>
      <c r="C76" s="1" t="str">
        <f t="shared" si="4"/>
        <v>150320</v>
      </c>
      <c r="D76" s="14" t="s">
        <v>220</v>
      </c>
      <c r="E76" s="14" t="s">
        <v>221</v>
      </c>
      <c r="F76" s="14" t="s">
        <v>893</v>
      </c>
      <c r="G76" s="14" t="s">
        <v>894</v>
      </c>
      <c r="H76" s="1" t="s">
        <v>950</v>
      </c>
      <c r="I76" s="1">
        <f>IF(ISERROR(VLOOKUP(F76,DropDataHere!$C$3:$G$446,4,FALSE)),0,(VLOOKUP(F76,DropDataHere!$C$3:$G$446,4,FALSE)))</f>
        <v>0</v>
      </c>
      <c r="J76" s="1">
        <f>IF(ISERROR(VLOOKUP(F76,DropDataHere!$C$3:$G$446,5,FALSE)),0,(VLOOKUP(F76,DropDataHere!$C$3:$G$446,5,FALSE)))</f>
        <v>0</v>
      </c>
      <c r="K76" s="133"/>
    </row>
    <row r="77" spans="1:11" ht="12.75" customHeight="1" x14ac:dyDescent="0.2">
      <c r="A77" s="1" t="str">
        <f t="shared" si="3"/>
        <v>159</v>
      </c>
      <c r="B77" s="1">
        <f t="shared" si="5"/>
        <v>9</v>
      </c>
      <c r="C77" s="1" t="str">
        <f t="shared" si="4"/>
        <v>150323</v>
      </c>
      <c r="D77" s="14" t="s">
        <v>220</v>
      </c>
      <c r="E77" s="14" t="s">
        <v>221</v>
      </c>
      <c r="F77" s="14" t="s">
        <v>238</v>
      </c>
      <c r="G77" s="14" t="s">
        <v>239</v>
      </c>
      <c r="H77" s="1" t="s">
        <v>950</v>
      </c>
      <c r="I77" s="1">
        <f>IF(ISERROR(VLOOKUP(F77,DropDataHere!$C$3:$G$446,4,FALSE)),0,(VLOOKUP(F77,DropDataHere!$C$3:$G$446,4,FALSE)))</f>
        <v>4119.97</v>
      </c>
      <c r="J77" s="1">
        <f>IF(ISERROR(VLOOKUP(F77,DropDataHere!$C$3:$G$446,5,FALSE)),0,(VLOOKUP(F77,DropDataHere!$C$3:$G$446,5,FALSE)))</f>
        <v>4077.56</v>
      </c>
      <c r="K77" s="133"/>
    </row>
    <row r="78" spans="1:11" ht="12.75" customHeight="1" x14ac:dyDescent="0.2">
      <c r="A78" s="1" t="str">
        <f t="shared" si="3"/>
        <v>1510</v>
      </c>
      <c r="B78" s="1">
        <f t="shared" si="5"/>
        <v>10</v>
      </c>
      <c r="C78" s="1" t="str">
        <f t="shared" si="4"/>
        <v>150324</v>
      </c>
      <c r="D78" s="14" t="s">
        <v>220</v>
      </c>
      <c r="E78" s="14" t="s">
        <v>221</v>
      </c>
      <c r="F78" s="14" t="s">
        <v>240</v>
      </c>
      <c r="G78" s="14" t="s">
        <v>241</v>
      </c>
      <c r="H78" s="1" t="s">
        <v>950</v>
      </c>
      <c r="I78" s="1">
        <f>IF(ISERROR(VLOOKUP(F78,DropDataHere!$C$3:$G$446,4,FALSE)),0,(VLOOKUP(F78,DropDataHere!$C$3:$G$446,4,FALSE)))</f>
        <v>468.79</v>
      </c>
      <c r="J78" s="1">
        <f>IF(ISERROR(VLOOKUP(F78,DropDataHere!$C$3:$G$446,5,FALSE)),0,(VLOOKUP(F78,DropDataHere!$C$3:$G$446,5,FALSE)))</f>
        <v>387.73</v>
      </c>
      <c r="K78" s="133"/>
    </row>
    <row r="79" spans="1:11" ht="12.75" customHeight="1" x14ac:dyDescent="0.2">
      <c r="A79" s="1" t="str">
        <f t="shared" si="3"/>
        <v>1511</v>
      </c>
      <c r="B79" s="1">
        <f t="shared" si="5"/>
        <v>11</v>
      </c>
      <c r="C79" s="1" t="str">
        <f t="shared" si="4"/>
        <v>150325</v>
      </c>
      <c r="D79" s="14" t="s">
        <v>220</v>
      </c>
      <c r="E79" s="14" t="s">
        <v>221</v>
      </c>
      <c r="F79" s="14" t="s">
        <v>242</v>
      </c>
      <c r="G79" s="14" t="s">
        <v>243</v>
      </c>
      <c r="H79" s="1" t="s">
        <v>950</v>
      </c>
      <c r="I79" s="1">
        <f>IF(ISERROR(VLOOKUP(F79,DropDataHere!$C$3:$G$446,4,FALSE)),0,(VLOOKUP(F79,DropDataHere!$C$3:$G$446,4,FALSE)))</f>
        <v>0</v>
      </c>
      <c r="J79" s="1">
        <f>IF(ISERROR(VLOOKUP(F79,DropDataHere!$C$3:$G$446,5,FALSE)),0,(VLOOKUP(F79,DropDataHere!$C$3:$G$446,5,FALSE)))</f>
        <v>0</v>
      </c>
      <c r="K79" s="133"/>
    </row>
    <row r="80" spans="1:11" ht="12.75" customHeight="1" x14ac:dyDescent="0.2">
      <c r="A80" s="1" t="str">
        <f t="shared" si="3"/>
        <v>1512</v>
      </c>
      <c r="B80" s="1">
        <f t="shared" si="5"/>
        <v>12</v>
      </c>
      <c r="C80" s="1" t="str">
        <f t="shared" si="4"/>
        <v>150327</v>
      </c>
      <c r="D80" s="14" t="s">
        <v>220</v>
      </c>
      <c r="E80" s="14" t="s">
        <v>221</v>
      </c>
      <c r="F80" s="14" t="s">
        <v>244</v>
      </c>
      <c r="G80" s="14" t="s">
        <v>245</v>
      </c>
      <c r="H80" s="1" t="s">
        <v>950</v>
      </c>
      <c r="I80" s="1">
        <f>IF(ISERROR(VLOOKUP(F80,DropDataHere!$C$3:$G$446,4,FALSE)),0,(VLOOKUP(F80,DropDataHere!$C$3:$G$446,4,FALSE)))</f>
        <v>30742.7</v>
      </c>
      <c r="J80" s="1">
        <f>IF(ISERROR(VLOOKUP(F80,DropDataHere!$C$3:$G$446,5,FALSE)),0,(VLOOKUP(F80,DropDataHere!$C$3:$G$446,5,FALSE)))</f>
        <v>30733.85</v>
      </c>
      <c r="K80" s="133"/>
    </row>
    <row r="81" spans="1:11" ht="12.75" customHeight="1" x14ac:dyDescent="0.2">
      <c r="A81" s="1" t="str">
        <f t="shared" si="3"/>
        <v>1513</v>
      </c>
      <c r="B81" s="1">
        <f t="shared" si="5"/>
        <v>13</v>
      </c>
      <c r="C81" s="1" t="str">
        <f t="shared" si="4"/>
        <v>150330</v>
      </c>
      <c r="D81" s="14" t="s">
        <v>220</v>
      </c>
      <c r="E81" s="14" t="s">
        <v>221</v>
      </c>
      <c r="F81" s="14" t="s">
        <v>246</v>
      </c>
      <c r="G81" s="14" t="s">
        <v>247</v>
      </c>
      <c r="H81" s="1" t="s">
        <v>950</v>
      </c>
      <c r="I81" s="1">
        <f>IF(ISERROR(VLOOKUP(F81,DropDataHere!$C$3:$G$446,4,FALSE)),0,(VLOOKUP(F81,DropDataHere!$C$3:$G$446,4,FALSE)))</f>
        <v>15869.04</v>
      </c>
      <c r="J81" s="1">
        <f>IF(ISERROR(VLOOKUP(F81,DropDataHere!$C$3:$G$446,5,FALSE)),0,(VLOOKUP(F81,DropDataHere!$C$3:$G$446,5,FALSE)))</f>
        <v>15034.61</v>
      </c>
      <c r="K81" s="133"/>
    </row>
    <row r="82" spans="1:11" ht="12.75" customHeight="1" x14ac:dyDescent="0.2">
      <c r="A82" s="1" t="str">
        <f t="shared" si="3"/>
        <v>1514</v>
      </c>
      <c r="B82" s="1">
        <f t="shared" si="5"/>
        <v>14</v>
      </c>
      <c r="C82" s="1" t="str">
        <f t="shared" si="4"/>
        <v>150334</v>
      </c>
      <c r="D82" s="14" t="s">
        <v>220</v>
      </c>
      <c r="E82" s="14" t="s">
        <v>221</v>
      </c>
      <c r="F82" s="14" t="s">
        <v>250</v>
      </c>
      <c r="G82" s="14" t="s">
        <v>251</v>
      </c>
      <c r="H82" s="1" t="s">
        <v>950</v>
      </c>
      <c r="I82" s="1">
        <f>IF(ISERROR(VLOOKUP(F82,DropDataHere!$C$3:$G$446,4,FALSE)),0,(VLOOKUP(F82,DropDataHere!$C$3:$G$446,4,FALSE)))</f>
        <v>24895.39</v>
      </c>
      <c r="J82" s="1">
        <f>IF(ISERROR(VLOOKUP(F82,DropDataHere!$C$3:$G$446,5,FALSE)),0,(VLOOKUP(F82,DropDataHere!$C$3:$G$446,5,FALSE)))</f>
        <v>27178.03</v>
      </c>
      <c r="K82" s="133"/>
    </row>
    <row r="83" spans="1:11" ht="12.75" customHeight="1" x14ac:dyDescent="0.2">
      <c r="A83" s="1" t="str">
        <f t="shared" si="3"/>
        <v>1515</v>
      </c>
      <c r="B83" s="1">
        <f t="shared" si="5"/>
        <v>15</v>
      </c>
      <c r="C83" s="1" t="str">
        <f t="shared" si="4"/>
        <v>150339</v>
      </c>
      <c r="D83" s="14" t="s">
        <v>220</v>
      </c>
      <c r="E83" s="14" t="s">
        <v>221</v>
      </c>
      <c r="F83" s="14" t="s">
        <v>254</v>
      </c>
      <c r="G83" s="14" t="s">
        <v>255</v>
      </c>
      <c r="H83" s="1" t="s">
        <v>950</v>
      </c>
      <c r="I83" s="1">
        <f>IF(ISERROR(VLOOKUP(F83,DropDataHere!$C$3:$G$446,4,FALSE)),0,(VLOOKUP(F83,DropDataHere!$C$3:$G$446,4,FALSE)))</f>
        <v>0</v>
      </c>
      <c r="J83" s="1">
        <f>IF(ISERROR(VLOOKUP(F83,DropDataHere!$C$3:$G$446,5,FALSE)),0,(VLOOKUP(F83,DropDataHere!$C$3:$G$446,5,FALSE)))</f>
        <v>0</v>
      </c>
      <c r="K83" s="133"/>
    </row>
    <row r="84" spans="1:11" ht="12.75" customHeight="1" x14ac:dyDescent="0.2">
      <c r="A84" s="1" t="str">
        <f t="shared" si="3"/>
        <v>1516</v>
      </c>
      <c r="B84" s="1">
        <f t="shared" si="5"/>
        <v>16</v>
      </c>
      <c r="C84" s="1" t="str">
        <f t="shared" si="4"/>
        <v>150341</v>
      </c>
      <c r="D84" s="14" t="s">
        <v>220</v>
      </c>
      <c r="E84" s="14" t="s">
        <v>221</v>
      </c>
      <c r="F84" s="14" t="s">
        <v>256</v>
      </c>
      <c r="G84" s="14" t="s">
        <v>257</v>
      </c>
      <c r="H84" s="1" t="s">
        <v>950</v>
      </c>
      <c r="I84" s="1">
        <f>IF(ISERROR(VLOOKUP(F84,DropDataHere!$C$3:$G$446,4,FALSE)),0,(VLOOKUP(F84,DropDataHere!$C$3:$G$446,4,FALSE)))</f>
        <v>6548.47</v>
      </c>
      <c r="J84" s="1">
        <f>IF(ISERROR(VLOOKUP(F84,DropDataHere!$C$3:$G$446,5,FALSE)),0,(VLOOKUP(F84,DropDataHere!$C$3:$G$446,5,FALSE)))</f>
        <v>7005.34</v>
      </c>
      <c r="K84" s="133"/>
    </row>
    <row r="85" spans="1:11" ht="12.75" customHeight="1" x14ac:dyDescent="0.2">
      <c r="A85" s="1" t="str">
        <f t="shared" si="3"/>
        <v>1517</v>
      </c>
      <c r="B85" s="1">
        <f t="shared" si="5"/>
        <v>17</v>
      </c>
      <c r="C85" s="1" t="str">
        <f t="shared" si="4"/>
        <v>150342</v>
      </c>
      <c r="D85" s="14" t="s">
        <v>220</v>
      </c>
      <c r="E85" s="14" t="s">
        <v>221</v>
      </c>
      <c r="F85" s="14" t="s">
        <v>258</v>
      </c>
      <c r="G85" s="14" t="s">
        <v>259</v>
      </c>
      <c r="H85" s="1" t="s">
        <v>950</v>
      </c>
      <c r="I85" s="1">
        <f>IF(ISERROR(VLOOKUP(F85,DropDataHere!$C$3:$G$446,4,FALSE)),0,(VLOOKUP(F85,DropDataHere!$C$3:$G$446,4,FALSE)))</f>
        <v>6570.45</v>
      </c>
      <c r="J85" s="1">
        <f>IF(ISERROR(VLOOKUP(F85,DropDataHere!$C$3:$G$446,5,FALSE)),0,(VLOOKUP(F85,DropDataHere!$C$3:$G$446,5,FALSE)))</f>
        <v>4515.29</v>
      </c>
      <c r="K85" s="133"/>
    </row>
    <row r="86" spans="1:11" ht="12.75" customHeight="1" x14ac:dyDescent="0.2">
      <c r="A86" s="1" t="str">
        <f t="shared" si="3"/>
        <v>1518</v>
      </c>
      <c r="B86" s="1">
        <f t="shared" si="5"/>
        <v>18</v>
      </c>
      <c r="C86" s="1" t="str">
        <f t="shared" si="4"/>
        <v>151184</v>
      </c>
      <c r="D86" s="14" t="s">
        <v>220</v>
      </c>
      <c r="E86" s="14" t="s">
        <v>221</v>
      </c>
      <c r="F86" s="14" t="s">
        <v>260</v>
      </c>
      <c r="G86" s="14" t="s">
        <v>261</v>
      </c>
      <c r="H86" s="1" t="s">
        <v>950</v>
      </c>
      <c r="I86" s="1">
        <f>IF(ISERROR(VLOOKUP(F86,DropDataHere!$C$3:$G$446,4,FALSE)),0,(VLOOKUP(F86,DropDataHere!$C$3:$G$446,4,FALSE)))</f>
        <v>16186.54</v>
      </c>
      <c r="J86" s="1">
        <f>IF(ISERROR(VLOOKUP(F86,DropDataHere!$C$3:$G$446,5,FALSE)),0,(VLOOKUP(F86,DropDataHere!$C$3:$G$446,5,FALSE)))</f>
        <v>16183.95</v>
      </c>
      <c r="K86" s="133"/>
    </row>
    <row r="87" spans="1:11" ht="12.75" customHeight="1" x14ac:dyDescent="0.2">
      <c r="A87" s="1" t="str">
        <f t="shared" si="3"/>
        <v>1519</v>
      </c>
      <c r="B87" s="1">
        <f t="shared" si="5"/>
        <v>19</v>
      </c>
      <c r="C87" s="1" t="str">
        <f t="shared" si="4"/>
        <v>151223</v>
      </c>
      <c r="D87" s="14" t="s">
        <v>220</v>
      </c>
      <c r="E87" s="14" t="s">
        <v>221</v>
      </c>
      <c r="F87" s="14" t="s">
        <v>262</v>
      </c>
      <c r="G87" s="14" t="s">
        <v>263</v>
      </c>
      <c r="H87" s="1" t="s">
        <v>950</v>
      </c>
      <c r="I87" s="1">
        <f>IF(ISERROR(VLOOKUP(F87,DropDataHere!$C$3:$G$446,4,FALSE)),0,(VLOOKUP(F87,DropDataHere!$C$3:$G$446,4,FALSE)))</f>
        <v>11586.6</v>
      </c>
      <c r="J87" s="1">
        <f>IF(ISERROR(VLOOKUP(F87,DropDataHere!$C$3:$G$446,5,FALSE)),0,(VLOOKUP(F87,DropDataHere!$C$3:$G$446,5,FALSE)))</f>
        <v>11457.86</v>
      </c>
      <c r="K87" s="133"/>
    </row>
    <row r="88" spans="1:11" ht="12.75" customHeight="1" x14ac:dyDescent="0.2">
      <c r="A88" s="1" t="str">
        <f t="shared" si="3"/>
        <v>161</v>
      </c>
      <c r="B88" s="1">
        <f t="shared" si="5"/>
        <v>1</v>
      </c>
      <c r="C88" s="1" t="str">
        <f t="shared" si="4"/>
        <v>160350</v>
      </c>
      <c r="D88" s="14" t="s">
        <v>264</v>
      </c>
      <c r="E88" s="14" t="s">
        <v>265</v>
      </c>
      <c r="F88" s="14" t="s">
        <v>270</v>
      </c>
      <c r="G88" s="14" t="s">
        <v>271</v>
      </c>
      <c r="H88" s="1" t="s">
        <v>950</v>
      </c>
      <c r="I88" s="1">
        <f>IF(ISERROR(VLOOKUP(F88,DropDataHere!$C$3:$G$446,4,FALSE)),0,(VLOOKUP(F88,DropDataHere!$C$3:$G$446,4,FALSE)))</f>
        <v>132544.44</v>
      </c>
      <c r="J88" s="1">
        <f>IF(ISERROR(VLOOKUP(F88,DropDataHere!$C$3:$G$446,5,FALSE)),0,(VLOOKUP(F88,DropDataHere!$C$3:$G$446,5,FALSE)))</f>
        <v>133579.89000000001</v>
      </c>
      <c r="K88" s="133"/>
    </row>
    <row r="89" spans="1:11" ht="12.75" customHeight="1" x14ac:dyDescent="0.2">
      <c r="A89" s="1" t="str">
        <f t="shared" si="3"/>
        <v>162</v>
      </c>
      <c r="B89" s="1">
        <f t="shared" si="5"/>
        <v>2</v>
      </c>
      <c r="C89" s="1" t="str">
        <f t="shared" si="4"/>
        <v>160354</v>
      </c>
      <c r="D89" s="14" t="s">
        <v>264</v>
      </c>
      <c r="E89" s="14" t="s">
        <v>265</v>
      </c>
      <c r="F89" s="14" t="s">
        <v>274</v>
      </c>
      <c r="G89" s="14" t="s">
        <v>275</v>
      </c>
      <c r="H89" s="1" t="s">
        <v>950</v>
      </c>
      <c r="I89" s="1">
        <f>IF(ISERROR(VLOOKUP(F89,DropDataHere!$C$3:$G$446,4,FALSE)),0,(VLOOKUP(F89,DropDataHere!$C$3:$G$446,4,FALSE)))</f>
        <v>1847.47</v>
      </c>
      <c r="J89" s="1">
        <f>IF(ISERROR(VLOOKUP(F89,DropDataHere!$C$3:$G$446,5,FALSE)),0,(VLOOKUP(F89,DropDataHere!$C$3:$G$446,5,FALSE)))</f>
        <v>1912.68</v>
      </c>
      <c r="K89" s="133"/>
    </row>
    <row r="90" spans="1:11" ht="12.75" customHeight="1" x14ac:dyDescent="0.2">
      <c r="A90" s="1" t="str">
        <f t="shared" si="3"/>
        <v>163</v>
      </c>
      <c r="B90" s="1">
        <f t="shared" si="5"/>
        <v>3</v>
      </c>
      <c r="C90" s="1" t="str">
        <f t="shared" si="4"/>
        <v>160357</v>
      </c>
      <c r="D90" s="14" t="s">
        <v>264</v>
      </c>
      <c r="E90" s="14" t="s">
        <v>265</v>
      </c>
      <c r="F90" s="14" t="s">
        <v>895</v>
      </c>
      <c r="G90" s="14" t="s">
        <v>896</v>
      </c>
      <c r="H90" s="1" t="s">
        <v>950</v>
      </c>
      <c r="I90" s="1">
        <f>IF(ISERROR(VLOOKUP(F90,DropDataHere!$C$3:$G$446,4,FALSE)),0,(VLOOKUP(F90,DropDataHere!$C$3:$G$446,4,FALSE)))</f>
        <v>0</v>
      </c>
      <c r="J90" s="1">
        <f>IF(ISERROR(VLOOKUP(F90,DropDataHere!$C$3:$G$446,5,FALSE)),0,(VLOOKUP(F90,DropDataHere!$C$3:$G$446,5,FALSE)))</f>
        <v>0</v>
      </c>
      <c r="K90" s="133"/>
    </row>
    <row r="91" spans="1:11" ht="12.75" customHeight="1" x14ac:dyDescent="0.2">
      <c r="A91" s="1" t="str">
        <f t="shared" si="3"/>
        <v>164</v>
      </c>
      <c r="B91" s="1">
        <f t="shared" si="5"/>
        <v>4</v>
      </c>
      <c r="C91" s="1" t="str">
        <f t="shared" si="4"/>
        <v>160359</v>
      </c>
      <c r="D91" s="14" t="s">
        <v>264</v>
      </c>
      <c r="E91" s="14" t="s">
        <v>265</v>
      </c>
      <c r="F91" s="14" t="s">
        <v>897</v>
      </c>
      <c r="G91" s="14" t="s">
        <v>155</v>
      </c>
      <c r="H91" s="1" t="s">
        <v>950</v>
      </c>
      <c r="I91" s="1">
        <f>IF(ISERROR(VLOOKUP(F91,DropDataHere!$C$3:$G$446,4,FALSE)),0,(VLOOKUP(F91,DropDataHere!$C$3:$G$446,4,FALSE)))</f>
        <v>0</v>
      </c>
      <c r="J91" s="1">
        <f>IF(ISERROR(VLOOKUP(F91,DropDataHere!$C$3:$G$446,5,FALSE)),0,(VLOOKUP(F91,DropDataHere!$C$3:$G$446,5,FALSE)))</f>
        <v>0</v>
      </c>
      <c r="K91" s="133"/>
    </row>
    <row r="92" spans="1:11" ht="12.75" customHeight="1" x14ac:dyDescent="0.2">
      <c r="A92" s="1" t="str">
        <f t="shared" si="3"/>
        <v>165</v>
      </c>
      <c r="B92" s="1">
        <f t="shared" si="5"/>
        <v>5</v>
      </c>
      <c r="C92" s="1" t="str">
        <f t="shared" si="4"/>
        <v>160360</v>
      </c>
      <c r="D92" s="14" t="s">
        <v>264</v>
      </c>
      <c r="E92" s="14" t="s">
        <v>265</v>
      </c>
      <c r="F92" s="14" t="s">
        <v>278</v>
      </c>
      <c r="G92" s="14" t="s">
        <v>279</v>
      </c>
      <c r="H92" s="1" t="s">
        <v>950</v>
      </c>
      <c r="I92" s="1">
        <f>IF(ISERROR(VLOOKUP(F92,DropDataHere!$C$3:$G$446,4,FALSE)),0,(VLOOKUP(F92,DropDataHere!$C$3:$G$446,4,FALSE)))</f>
        <v>19907.919999999998</v>
      </c>
      <c r="J92" s="1">
        <f>IF(ISERROR(VLOOKUP(F92,DropDataHere!$C$3:$G$446,5,FALSE)),0,(VLOOKUP(F92,DropDataHere!$C$3:$G$446,5,FALSE)))</f>
        <v>17669.080000000002</v>
      </c>
      <c r="K92" s="133"/>
    </row>
    <row r="93" spans="1:11" ht="12.75" customHeight="1" x14ac:dyDescent="0.2">
      <c r="A93" s="1" t="str">
        <f t="shared" si="3"/>
        <v>166</v>
      </c>
      <c r="B93" s="1">
        <f t="shared" si="5"/>
        <v>6</v>
      </c>
      <c r="C93" s="1" t="str">
        <f t="shared" si="4"/>
        <v>160362</v>
      </c>
      <c r="D93" s="14" t="s">
        <v>264</v>
      </c>
      <c r="E93" s="14" t="s">
        <v>265</v>
      </c>
      <c r="F93" s="14" t="s">
        <v>282</v>
      </c>
      <c r="G93" s="14" t="s">
        <v>283</v>
      </c>
      <c r="H93" s="1" t="s">
        <v>950</v>
      </c>
      <c r="I93" s="1">
        <f>IF(ISERROR(VLOOKUP(F93,DropDataHere!$C$3:$G$446,4,FALSE)),0,(VLOOKUP(F93,DropDataHere!$C$3:$G$446,4,FALSE)))</f>
        <v>50.29</v>
      </c>
      <c r="J93" s="1">
        <f>IF(ISERROR(VLOOKUP(F93,DropDataHere!$C$3:$G$446,5,FALSE)),0,(VLOOKUP(F93,DropDataHere!$C$3:$G$446,5,FALSE)))</f>
        <v>57.75</v>
      </c>
      <c r="K93" s="133"/>
    </row>
    <row r="94" spans="1:11" ht="12.75" customHeight="1" x14ac:dyDescent="0.2">
      <c r="A94" s="1" t="str">
        <f t="shared" si="3"/>
        <v>167</v>
      </c>
      <c r="B94" s="1">
        <f t="shared" si="5"/>
        <v>7</v>
      </c>
      <c r="C94" s="1" t="str">
        <f t="shared" si="4"/>
        <v>160363</v>
      </c>
      <c r="D94" s="14" t="s">
        <v>264</v>
      </c>
      <c r="E94" s="14" t="s">
        <v>265</v>
      </c>
      <c r="F94" s="14" t="s">
        <v>284</v>
      </c>
      <c r="G94" s="14" t="s">
        <v>285</v>
      </c>
      <c r="H94" s="1" t="s">
        <v>950</v>
      </c>
      <c r="I94" s="1">
        <f>IF(ISERROR(VLOOKUP(F94,DropDataHere!$C$3:$G$446,4,FALSE)),0,(VLOOKUP(F94,DropDataHere!$C$3:$G$446,4,FALSE)))</f>
        <v>5505.3</v>
      </c>
      <c r="J94" s="1">
        <f>IF(ISERROR(VLOOKUP(F94,DropDataHere!$C$3:$G$446,5,FALSE)),0,(VLOOKUP(F94,DropDataHere!$C$3:$G$446,5,FALSE)))</f>
        <v>4665.6000000000004</v>
      </c>
      <c r="K94" s="133"/>
    </row>
    <row r="95" spans="1:11" ht="12.75" customHeight="1" x14ac:dyDescent="0.2">
      <c r="A95" s="1" t="str">
        <f t="shared" si="3"/>
        <v>168</v>
      </c>
      <c r="B95" s="1">
        <f t="shared" si="5"/>
        <v>8</v>
      </c>
      <c r="C95" s="1" t="str">
        <f t="shared" si="4"/>
        <v>160364</v>
      </c>
      <c r="D95" s="14" t="s">
        <v>264</v>
      </c>
      <c r="E95" s="14" t="s">
        <v>265</v>
      </c>
      <c r="F95" s="14" t="s">
        <v>286</v>
      </c>
      <c r="G95" s="14" t="s">
        <v>287</v>
      </c>
      <c r="H95" s="1" t="s">
        <v>950</v>
      </c>
      <c r="I95" s="1">
        <f>IF(ISERROR(VLOOKUP(F95,DropDataHere!$C$3:$G$446,4,FALSE)),0,(VLOOKUP(F95,DropDataHere!$C$3:$G$446,4,FALSE)))</f>
        <v>4943.3</v>
      </c>
      <c r="J95" s="1">
        <f>IF(ISERROR(VLOOKUP(F95,DropDataHere!$C$3:$G$446,5,FALSE)),0,(VLOOKUP(F95,DropDataHere!$C$3:$G$446,5,FALSE)))</f>
        <v>4617.37</v>
      </c>
      <c r="K95" s="133"/>
    </row>
    <row r="96" spans="1:11" ht="12.75" customHeight="1" x14ac:dyDescent="0.2">
      <c r="A96" s="1" t="str">
        <f t="shared" si="3"/>
        <v>169</v>
      </c>
      <c r="B96" s="1">
        <f t="shared" si="5"/>
        <v>9</v>
      </c>
      <c r="C96" s="1" t="str">
        <f t="shared" si="4"/>
        <v>160366</v>
      </c>
      <c r="D96" s="14" t="s">
        <v>264</v>
      </c>
      <c r="E96" s="14" t="s">
        <v>265</v>
      </c>
      <c r="F96" s="14" t="s">
        <v>288</v>
      </c>
      <c r="G96" s="14" t="s">
        <v>289</v>
      </c>
      <c r="H96" s="1" t="s">
        <v>950</v>
      </c>
      <c r="I96" s="1">
        <f>IF(ISERROR(VLOOKUP(F96,DropDataHere!$C$3:$G$446,4,FALSE)),0,(VLOOKUP(F96,DropDataHere!$C$3:$G$446,4,FALSE)))</f>
        <v>1283.77</v>
      </c>
      <c r="J96" s="1">
        <f>IF(ISERROR(VLOOKUP(F96,DropDataHere!$C$3:$G$446,5,FALSE)),0,(VLOOKUP(F96,DropDataHere!$C$3:$G$446,5,FALSE)))</f>
        <v>1283.77</v>
      </c>
      <c r="K96" s="133"/>
    </row>
    <row r="97" spans="1:11" ht="12.75" customHeight="1" x14ac:dyDescent="0.2">
      <c r="A97" s="1" t="str">
        <f t="shared" ref="A97:A158" si="6">D97&amp;B97</f>
        <v>1610</v>
      </c>
      <c r="B97" s="1">
        <f t="shared" si="5"/>
        <v>10</v>
      </c>
      <c r="C97" s="1" t="str">
        <f t="shared" si="4"/>
        <v>160367</v>
      </c>
      <c r="D97" s="14" t="s">
        <v>264</v>
      </c>
      <c r="E97" s="14" t="s">
        <v>265</v>
      </c>
      <c r="F97" s="14" t="s">
        <v>290</v>
      </c>
      <c r="G97" s="14" t="s">
        <v>291</v>
      </c>
      <c r="H97" s="1" t="s">
        <v>950</v>
      </c>
      <c r="I97" s="1">
        <f>IF(ISERROR(VLOOKUP(F97,DropDataHere!$C$3:$G$446,4,FALSE)),0,(VLOOKUP(F97,DropDataHere!$C$3:$G$446,4,FALSE)))</f>
        <v>1649.3</v>
      </c>
      <c r="J97" s="1">
        <f>IF(ISERROR(VLOOKUP(F97,DropDataHere!$C$3:$G$446,5,FALSE)),0,(VLOOKUP(F97,DropDataHere!$C$3:$G$446,5,FALSE)))</f>
        <v>1421.8</v>
      </c>
      <c r="K97" s="133"/>
    </row>
    <row r="98" spans="1:11" ht="12.75" customHeight="1" x14ac:dyDescent="0.2">
      <c r="A98" s="1" t="str">
        <f t="shared" si="6"/>
        <v>1611</v>
      </c>
      <c r="B98" s="1">
        <f t="shared" si="5"/>
        <v>11</v>
      </c>
      <c r="C98" s="1" t="str">
        <f t="shared" si="4"/>
        <v>160368</v>
      </c>
      <c r="D98" s="14" t="s">
        <v>264</v>
      </c>
      <c r="E98" s="14" t="s">
        <v>265</v>
      </c>
      <c r="F98" s="14" t="s">
        <v>292</v>
      </c>
      <c r="G98" s="14" t="s">
        <v>293</v>
      </c>
      <c r="H98" s="1" t="s">
        <v>950</v>
      </c>
      <c r="I98" s="1">
        <f>IF(ISERROR(VLOOKUP(F98,DropDataHere!$C$3:$G$446,4,FALSE)),0,(VLOOKUP(F98,DropDataHere!$C$3:$G$446,4,FALSE)))</f>
        <v>103716.17</v>
      </c>
      <c r="J98" s="1">
        <f>IF(ISERROR(VLOOKUP(F98,DropDataHere!$C$3:$G$446,5,FALSE)),0,(VLOOKUP(F98,DropDataHere!$C$3:$G$446,5,FALSE)))</f>
        <v>105378.88</v>
      </c>
      <c r="K98" s="133"/>
    </row>
    <row r="99" spans="1:11" ht="12.75" customHeight="1" x14ac:dyDescent="0.2">
      <c r="A99" s="1" t="str">
        <f t="shared" si="6"/>
        <v>1612</v>
      </c>
      <c r="B99" s="1">
        <f t="shared" si="5"/>
        <v>12</v>
      </c>
      <c r="C99" s="1" t="str">
        <f t="shared" si="4"/>
        <v>160370</v>
      </c>
      <c r="D99" s="14" t="s">
        <v>264</v>
      </c>
      <c r="E99" s="14" t="s">
        <v>265</v>
      </c>
      <c r="F99" s="14" t="s">
        <v>296</v>
      </c>
      <c r="G99" s="14" t="s">
        <v>297</v>
      </c>
      <c r="H99" s="1" t="s">
        <v>950</v>
      </c>
      <c r="I99" s="1">
        <f>IF(ISERROR(VLOOKUP(F99,DropDataHere!$C$3:$G$446,4,FALSE)),0,(VLOOKUP(F99,DropDataHere!$C$3:$G$446,4,FALSE)))</f>
        <v>0</v>
      </c>
      <c r="J99" s="1">
        <f>IF(ISERROR(VLOOKUP(F99,DropDataHere!$C$3:$G$446,5,FALSE)),0,(VLOOKUP(F99,DropDataHere!$C$3:$G$446,5,FALSE)))</f>
        <v>0</v>
      </c>
      <c r="K99" s="133"/>
    </row>
    <row r="100" spans="1:11" ht="12.75" customHeight="1" x14ac:dyDescent="0.2">
      <c r="A100" s="1" t="str">
        <f t="shared" si="6"/>
        <v>1613</v>
      </c>
      <c r="B100" s="1">
        <f t="shared" si="5"/>
        <v>13</v>
      </c>
      <c r="C100" s="1" t="str">
        <f t="shared" si="4"/>
        <v>160376</v>
      </c>
      <c r="D100" s="14" t="s">
        <v>264</v>
      </c>
      <c r="E100" s="14" t="s">
        <v>265</v>
      </c>
      <c r="F100" s="14" t="s">
        <v>300</v>
      </c>
      <c r="G100" s="14" t="s">
        <v>301</v>
      </c>
      <c r="H100" s="1" t="s">
        <v>950</v>
      </c>
      <c r="I100" s="1">
        <f>IF(ISERROR(VLOOKUP(F100,DropDataHere!$C$3:$G$446,4,FALSE)),0,(VLOOKUP(F100,DropDataHere!$C$3:$G$446,4,FALSE)))</f>
        <v>7767.36</v>
      </c>
      <c r="J100" s="1">
        <f>IF(ISERROR(VLOOKUP(F100,DropDataHere!$C$3:$G$446,5,FALSE)),0,(VLOOKUP(F100,DropDataHere!$C$3:$G$446,5,FALSE)))</f>
        <v>8124.48</v>
      </c>
      <c r="K100" s="133"/>
    </row>
    <row r="101" spans="1:11" ht="12.75" customHeight="1" x14ac:dyDescent="0.2">
      <c r="A101" s="1" t="str">
        <f t="shared" si="6"/>
        <v>1614</v>
      </c>
      <c r="B101" s="1">
        <f t="shared" si="5"/>
        <v>14</v>
      </c>
      <c r="C101" s="1" t="str">
        <f t="shared" si="4"/>
        <v>161227</v>
      </c>
      <c r="D101" s="14" t="s">
        <v>264</v>
      </c>
      <c r="E101" s="14" t="s">
        <v>265</v>
      </c>
      <c r="F101" s="14" t="s">
        <v>540</v>
      </c>
      <c r="G101" s="14" t="s">
        <v>541</v>
      </c>
      <c r="H101" s="1" t="s">
        <v>950</v>
      </c>
      <c r="I101" s="1">
        <f>IF(ISERROR(VLOOKUP(F101,DropDataHere!$C$3:$G$446,4,FALSE)),0,(VLOOKUP(F101,DropDataHere!$C$3:$G$446,4,FALSE)))</f>
        <v>18809.16</v>
      </c>
      <c r="J101" s="1">
        <f>IF(ISERROR(VLOOKUP(F101,DropDataHere!$C$3:$G$446,5,FALSE)),0,(VLOOKUP(F101,DropDataHere!$C$3:$G$446,5,FALSE)))</f>
        <v>17875.509999999998</v>
      </c>
      <c r="K101" s="133"/>
    </row>
    <row r="102" spans="1:11" ht="12.75" customHeight="1" x14ac:dyDescent="0.2">
      <c r="A102" s="1" t="str">
        <f t="shared" si="6"/>
        <v>1615</v>
      </c>
      <c r="B102" s="1">
        <f t="shared" si="5"/>
        <v>15</v>
      </c>
      <c r="C102" s="1" t="str">
        <f t="shared" si="4"/>
        <v>160347</v>
      </c>
      <c r="D102" s="14" t="s">
        <v>264</v>
      </c>
      <c r="E102" s="14" t="s">
        <v>265</v>
      </c>
      <c r="F102" s="14" t="s">
        <v>266</v>
      </c>
      <c r="G102" s="14" t="s">
        <v>267</v>
      </c>
      <c r="H102" s="1" t="s">
        <v>950</v>
      </c>
      <c r="I102" s="1">
        <f>IF(ISERROR(VLOOKUP(F102,DropDataHere!$C$3:$G$446,4,FALSE)),0,(VLOOKUP(F102,DropDataHere!$C$3:$G$446,4,FALSE)))</f>
        <v>16252.98</v>
      </c>
      <c r="J102" s="1">
        <f>IF(ISERROR(VLOOKUP(F102,DropDataHere!$C$3:$G$446,5,FALSE)),0,(VLOOKUP(F102,DropDataHere!$C$3:$G$446,5,FALSE)))</f>
        <v>15895.77</v>
      </c>
      <c r="K102" s="133"/>
    </row>
    <row r="103" spans="1:11" ht="12.75" customHeight="1" x14ac:dyDescent="0.2">
      <c r="A103" s="1" t="str">
        <f t="shared" si="6"/>
        <v>171</v>
      </c>
      <c r="B103" s="1">
        <f t="shared" si="5"/>
        <v>1</v>
      </c>
      <c r="C103" s="1" t="str">
        <f t="shared" si="4"/>
        <v>170377</v>
      </c>
      <c r="D103" s="14" t="s">
        <v>304</v>
      </c>
      <c r="E103" s="14" t="s">
        <v>305</v>
      </c>
      <c r="F103" s="14" t="s">
        <v>306</v>
      </c>
      <c r="G103" s="14" t="s">
        <v>307</v>
      </c>
      <c r="H103" s="1" t="s">
        <v>950</v>
      </c>
      <c r="I103" s="1">
        <f>IF(ISERROR(VLOOKUP(F103,DropDataHere!$C$3:$G$446,4,FALSE)),0,(VLOOKUP(F103,DropDataHere!$C$3:$G$446,4,FALSE)))</f>
        <v>539.35</v>
      </c>
      <c r="J103" s="1">
        <f>IF(ISERROR(VLOOKUP(F103,DropDataHere!$C$3:$G$446,5,FALSE)),0,(VLOOKUP(F103,DropDataHere!$C$3:$G$446,5,FALSE)))</f>
        <v>519.22</v>
      </c>
      <c r="K103" s="133"/>
    </row>
    <row r="104" spans="1:11" ht="12.75" customHeight="1" x14ac:dyDescent="0.2">
      <c r="A104" s="1" t="str">
        <f t="shared" si="6"/>
        <v>172</v>
      </c>
      <c r="B104" s="1">
        <f t="shared" si="5"/>
        <v>2</v>
      </c>
      <c r="C104" s="1" t="str">
        <f t="shared" si="4"/>
        <v>170385</v>
      </c>
      <c r="D104" s="14" t="s">
        <v>304</v>
      </c>
      <c r="E104" s="14" t="s">
        <v>305</v>
      </c>
      <c r="F104" s="14" t="s">
        <v>310</v>
      </c>
      <c r="G104" s="14" t="s">
        <v>311</v>
      </c>
      <c r="H104" s="1" t="s">
        <v>950</v>
      </c>
      <c r="I104" s="1">
        <f>IF(ISERROR(VLOOKUP(F104,DropDataHere!$C$3:$G$446,4,FALSE)),0,(VLOOKUP(F104,DropDataHere!$C$3:$G$446,4,FALSE)))</f>
        <v>824.95</v>
      </c>
      <c r="J104" s="1">
        <f>IF(ISERROR(VLOOKUP(F104,DropDataHere!$C$3:$G$446,5,FALSE)),0,(VLOOKUP(F104,DropDataHere!$C$3:$G$446,5,FALSE)))</f>
        <v>773.32</v>
      </c>
      <c r="K104" s="133"/>
    </row>
    <row r="105" spans="1:11" ht="12.75" customHeight="1" x14ac:dyDescent="0.2">
      <c r="A105" s="1" t="str">
        <f t="shared" si="6"/>
        <v>173</v>
      </c>
      <c r="B105" s="1">
        <f t="shared" si="5"/>
        <v>3</v>
      </c>
      <c r="C105" s="1" t="str">
        <f t="shared" si="4"/>
        <v>170386</v>
      </c>
      <c r="D105" s="14" t="s">
        <v>304</v>
      </c>
      <c r="E105" s="14" t="s">
        <v>305</v>
      </c>
      <c r="F105" s="14" t="s">
        <v>312</v>
      </c>
      <c r="G105" s="14" t="s">
        <v>313</v>
      </c>
      <c r="H105" s="1" t="s">
        <v>950</v>
      </c>
      <c r="I105" s="1">
        <f>IF(ISERROR(VLOOKUP(F105,DropDataHere!$C$3:$G$446,4,FALSE)),0,(VLOOKUP(F105,DropDataHere!$C$3:$G$446,4,FALSE)))</f>
        <v>1695.75</v>
      </c>
      <c r="J105" s="1">
        <f>IF(ISERROR(VLOOKUP(F105,DropDataHere!$C$3:$G$446,5,FALSE)),0,(VLOOKUP(F105,DropDataHere!$C$3:$G$446,5,FALSE)))</f>
        <v>1670.55</v>
      </c>
      <c r="K105" s="133"/>
    </row>
    <row r="106" spans="1:11" ht="12.75" customHeight="1" x14ac:dyDescent="0.2">
      <c r="A106" s="1" t="str">
        <f t="shared" si="6"/>
        <v>174</v>
      </c>
      <c r="B106" s="1">
        <f t="shared" si="5"/>
        <v>4</v>
      </c>
      <c r="C106" s="1" t="str">
        <f t="shared" si="4"/>
        <v>170387</v>
      </c>
      <c r="D106" s="14" t="s">
        <v>304</v>
      </c>
      <c r="E106" s="14" t="s">
        <v>305</v>
      </c>
      <c r="F106" s="14" t="s">
        <v>314</v>
      </c>
      <c r="G106" s="14" t="s">
        <v>315</v>
      </c>
      <c r="H106" s="1" t="s">
        <v>950</v>
      </c>
      <c r="I106" s="1">
        <f>IF(ISERROR(VLOOKUP(F106,DropDataHere!$C$3:$G$446,4,FALSE)),0,(VLOOKUP(F106,DropDataHere!$C$3:$G$446,4,FALSE)))</f>
        <v>4334.8599999999997</v>
      </c>
      <c r="J106" s="1">
        <f>IF(ISERROR(VLOOKUP(F106,DropDataHere!$C$3:$G$446,5,FALSE)),0,(VLOOKUP(F106,DropDataHere!$C$3:$G$446,5,FALSE)))</f>
        <v>4199.28</v>
      </c>
      <c r="K106" s="133"/>
    </row>
    <row r="107" spans="1:11" ht="12.75" customHeight="1" x14ac:dyDescent="0.2">
      <c r="A107" s="1" t="str">
        <f t="shared" si="6"/>
        <v>175</v>
      </c>
      <c r="B107" s="1">
        <f t="shared" si="5"/>
        <v>5</v>
      </c>
      <c r="C107" s="1" t="str">
        <f t="shared" si="4"/>
        <v>170392</v>
      </c>
      <c r="D107" s="14" t="s">
        <v>304</v>
      </c>
      <c r="E107" s="14" t="s">
        <v>305</v>
      </c>
      <c r="F107" s="14" t="s">
        <v>316</v>
      </c>
      <c r="G107" s="14" t="s">
        <v>317</v>
      </c>
      <c r="H107" s="1" t="s">
        <v>950</v>
      </c>
      <c r="I107" s="1">
        <f>IF(ISERROR(VLOOKUP(F107,DropDataHere!$C$3:$G$446,4,FALSE)),0,(VLOOKUP(F107,DropDataHere!$C$3:$G$446,4,FALSE)))</f>
        <v>1002.4</v>
      </c>
      <c r="J107" s="1">
        <f>IF(ISERROR(VLOOKUP(F107,DropDataHere!$C$3:$G$446,5,FALSE)),0,(VLOOKUP(F107,DropDataHere!$C$3:$G$446,5,FALSE)))</f>
        <v>832.12</v>
      </c>
      <c r="K107" s="133"/>
    </row>
    <row r="108" spans="1:11" ht="12.75" customHeight="1" x14ac:dyDescent="0.2">
      <c r="A108" s="1" t="str">
        <f t="shared" si="6"/>
        <v>176</v>
      </c>
      <c r="B108" s="1">
        <f t="shared" si="5"/>
        <v>6</v>
      </c>
      <c r="C108" s="1" t="str">
        <f t="shared" si="4"/>
        <v>170394</v>
      </c>
      <c r="D108" s="14" t="s">
        <v>304</v>
      </c>
      <c r="E108" s="14" t="s">
        <v>305</v>
      </c>
      <c r="F108" s="14" t="s">
        <v>898</v>
      </c>
      <c r="G108" s="14" t="s">
        <v>899</v>
      </c>
      <c r="H108" s="1" t="s">
        <v>950</v>
      </c>
      <c r="I108" s="1">
        <f>IF(ISERROR(VLOOKUP(F108,DropDataHere!$C$3:$G$446,4,FALSE)),0,(VLOOKUP(F108,DropDataHere!$C$3:$G$446,4,FALSE)))</f>
        <v>0</v>
      </c>
      <c r="J108" s="1">
        <f>IF(ISERROR(VLOOKUP(F108,DropDataHere!$C$3:$G$446,5,FALSE)),0,(VLOOKUP(F108,DropDataHere!$C$3:$G$446,5,FALSE)))</f>
        <v>0</v>
      </c>
      <c r="K108" s="133"/>
    </row>
    <row r="109" spans="1:11" ht="12.75" customHeight="1" x14ac:dyDescent="0.2">
      <c r="A109" s="1" t="str">
        <f t="shared" si="6"/>
        <v>181</v>
      </c>
      <c r="B109" s="1">
        <f t="shared" si="5"/>
        <v>1</v>
      </c>
      <c r="C109" s="1" t="str">
        <f t="shared" si="4"/>
        <v>180400</v>
      </c>
      <c r="D109" s="14" t="s">
        <v>318</v>
      </c>
      <c r="E109" s="14" t="s">
        <v>319</v>
      </c>
      <c r="F109" s="14" t="s">
        <v>320</v>
      </c>
      <c r="G109" s="14" t="s">
        <v>321</v>
      </c>
      <c r="H109" s="1" t="s">
        <v>950</v>
      </c>
      <c r="I109" s="1">
        <f>IF(ISERROR(VLOOKUP(F109,DropDataHere!$C$3:$G$446,4,FALSE)),0,(VLOOKUP(F109,DropDataHere!$C$3:$G$446,4,FALSE)))</f>
        <v>67140.53</v>
      </c>
      <c r="J109" s="1">
        <f>IF(ISERROR(VLOOKUP(F109,DropDataHere!$C$3:$G$446,5,FALSE)),0,(VLOOKUP(F109,DropDataHere!$C$3:$G$446,5,FALSE)))</f>
        <v>61702.76</v>
      </c>
      <c r="K109" s="133"/>
    </row>
    <row r="110" spans="1:11" ht="12.75" customHeight="1" x14ac:dyDescent="0.2">
      <c r="A110" s="1" t="str">
        <f t="shared" si="6"/>
        <v>182</v>
      </c>
      <c r="B110" s="1">
        <f t="shared" si="5"/>
        <v>2</v>
      </c>
      <c r="C110" s="1" t="str">
        <f t="shared" si="4"/>
        <v>180402</v>
      </c>
      <c r="D110" s="14" t="s">
        <v>318</v>
      </c>
      <c r="E110" s="14" t="s">
        <v>319</v>
      </c>
      <c r="F110" s="14" t="s">
        <v>324</v>
      </c>
      <c r="G110" s="14" t="s">
        <v>325</v>
      </c>
      <c r="H110" s="1" t="s">
        <v>950</v>
      </c>
      <c r="I110" s="1">
        <f>IF(ISERROR(VLOOKUP(F110,DropDataHere!$C$3:$G$446,4,FALSE)),0,(VLOOKUP(F110,DropDataHere!$C$3:$G$446,4,FALSE)))</f>
        <v>26324.19</v>
      </c>
      <c r="J110" s="1">
        <f>IF(ISERROR(VLOOKUP(F110,DropDataHere!$C$3:$G$446,5,FALSE)),0,(VLOOKUP(F110,DropDataHere!$C$3:$G$446,5,FALSE)))</f>
        <v>26031.7</v>
      </c>
      <c r="K110" s="133"/>
    </row>
    <row r="111" spans="1:11" ht="12.75" customHeight="1" x14ac:dyDescent="0.2">
      <c r="A111" s="1" t="str">
        <f t="shared" si="6"/>
        <v>183</v>
      </c>
      <c r="B111" s="1">
        <f t="shared" si="5"/>
        <v>3</v>
      </c>
      <c r="C111" s="1" t="str">
        <f t="shared" si="4"/>
        <v>180404</v>
      </c>
      <c r="D111" s="14" t="s">
        <v>318</v>
      </c>
      <c r="E111" s="14" t="s">
        <v>319</v>
      </c>
      <c r="F111" s="14" t="s">
        <v>900</v>
      </c>
      <c r="G111" s="14" t="s">
        <v>901</v>
      </c>
      <c r="H111" s="1" t="s">
        <v>950</v>
      </c>
      <c r="I111" s="1">
        <f>IF(ISERROR(VLOOKUP(F111,DropDataHere!$C$3:$G$446,4,FALSE)),0,(VLOOKUP(F111,DropDataHere!$C$3:$G$446,4,FALSE)))</f>
        <v>505.05</v>
      </c>
      <c r="J111" s="1">
        <f>IF(ISERROR(VLOOKUP(F111,DropDataHere!$C$3:$G$446,5,FALSE)),0,(VLOOKUP(F111,DropDataHere!$C$3:$G$446,5,FALSE)))</f>
        <v>440.3</v>
      </c>
      <c r="K111" s="133"/>
    </row>
    <row r="112" spans="1:11" ht="12.75" customHeight="1" x14ac:dyDescent="0.2">
      <c r="A112" s="1" t="str">
        <f t="shared" si="6"/>
        <v>184</v>
      </c>
      <c r="B112" s="1">
        <f t="shared" si="5"/>
        <v>4</v>
      </c>
      <c r="C112" s="1" t="str">
        <f t="shared" si="4"/>
        <v>181222</v>
      </c>
      <c r="D112" s="14" t="s">
        <v>318</v>
      </c>
      <c r="E112" s="14" t="s">
        <v>319</v>
      </c>
      <c r="F112" s="14" t="s">
        <v>934</v>
      </c>
      <c r="G112" s="14" t="s">
        <v>935</v>
      </c>
      <c r="H112" s="1" t="s">
        <v>950</v>
      </c>
      <c r="I112" s="1">
        <f>IF(ISERROR(VLOOKUP(F112,DropDataHere!$C$3:$G$446,4,FALSE)),0,(VLOOKUP(F112,DropDataHere!$C$3:$G$446,4,FALSE)))</f>
        <v>0</v>
      </c>
      <c r="J112" s="1">
        <f>IF(ISERROR(VLOOKUP(F112,DropDataHere!$C$3:$G$446,5,FALSE)),0,(VLOOKUP(F112,DropDataHere!$C$3:$G$446,5,FALSE)))</f>
        <v>0</v>
      </c>
      <c r="K112" s="133"/>
    </row>
    <row r="113" spans="1:11" ht="12.75" customHeight="1" x14ac:dyDescent="0.2">
      <c r="A113" s="1" t="str">
        <f t="shared" si="6"/>
        <v>201</v>
      </c>
      <c r="B113" s="1">
        <f t="shared" si="5"/>
        <v>1</v>
      </c>
      <c r="C113" s="1" t="str">
        <f t="shared" si="4"/>
        <v>200418</v>
      </c>
      <c r="D113" s="14" t="s">
        <v>334</v>
      </c>
      <c r="E113" s="14" t="s">
        <v>335</v>
      </c>
      <c r="F113" s="14" t="s">
        <v>902</v>
      </c>
      <c r="G113" s="14" t="s">
        <v>903</v>
      </c>
      <c r="H113" s="1" t="s">
        <v>950</v>
      </c>
      <c r="I113" s="1">
        <f>IF(ISERROR(VLOOKUP(F113,DropDataHere!$C$3:$G$446,4,FALSE)),0,(VLOOKUP(F113,DropDataHere!$C$3:$G$446,4,FALSE)))</f>
        <v>0</v>
      </c>
      <c r="J113" s="1">
        <f>IF(ISERROR(VLOOKUP(F113,DropDataHere!$C$3:$G$446,5,FALSE)),0,(VLOOKUP(F113,DropDataHere!$C$3:$G$446,5,FALSE)))</f>
        <v>0</v>
      </c>
      <c r="K113" s="133"/>
    </row>
    <row r="114" spans="1:11" ht="12.75" customHeight="1" x14ac:dyDescent="0.2">
      <c r="A114" s="1" t="str">
        <f t="shared" si="6"/>
        <v>202</v>
      </c>
      <c r="B114" s="1">
        <f t="shared" si="5"/>
        <v>2</v>
      </c>
      <c r="C114" s="1" t="str">
        <f t="shared" si="4"/>
        <v>200419</v>
      </c>
      <c r="D114" s="14" t="s">
        <v>334</v>
      </c>
      <c r="E114" s="14" t="s">
        <v>335</v>
      </c>
      <c r="F114" s="14" t="s">
        <v>338</v>
      </c>
      <c r="G114" s="14" t="s">
        <v>339</v>
      </c>
      <c r="H114" s="1" t="s">
        <v>950</v>
      </c>
      <c r="I114" s="1">
        <f>IF(ISERROR(VLOOKUP(F114,DropDataHere!$C$3:$G$446,4,FALSE)),0,(VLOOKUP(F114,DropDataHere!$C$3:$G$446,4,FALSE)))</f>
        <v>4732.13</v>
      </c>
      <c r="J114" s="1">
        <f>IF(ISERROR(VLOOKUP(F114,DropDataHere!$C$3:$G$446,5,FALSE)),0,(VLOOKUP(F114,DropDataHere!$C$3:$G$446,5,FALSE)))</f>
        <v>5791.33</v>
      </c>
      <c r="K114" s="133"/>
    </row>
    <row r="115" spans="1:11" ht="12.75" customHeight="1" x14ac:dyDescent="0.2">
      <c r="A115" s="1" t="str">
        <f t="shared" si="6"/>
        <v>211</v>
      </c>
      <c r="B115" s="1">
        <f t="shared" si="5"/>
        <v>1</v>
      </c>
      <c r="C115" s="1" t="str">
        <f t="shared" si="4"/>
        <v>210424</v>
      </c>
      <c r="D115" s="14" t="s">
        <v>342</v>
      </c>
      <c r="E115" s="14" t="s">
        <v>343</v>
      </c>
      <c r="F115" s="14" t="s">
        <v>904</v>
      </c>
      <c r="G115" s="14" t="s">
        <v>905</v>
      </c>
      <c r="H115" s="1" t="s">
        <v>950</v>
      </c>
      <c r="I115" s="1">
        <f>IF(ISERROR(VLOOKUP(F115,DropDataHere!$C$3:$G$446,4,FALSE)),0,(VLOOKUP(F115,DropDataHere!$C$3:$G$446,4,FALSE)))</f>
        <v>1177.05</v>
      </c>
      <c r="J115" s="1">
        <f>IF(ISERROR(VLOOKUP(F115,DropDataHere!$C$3:$G$446,5,FALSE)),0,(VLOOKUP(F115,DropDataHere!$C$3:$G$446,5,FALSE)))</f>
        <v>1183.7</v>
      </c>
      <c r="K115" s="133"/>
    </row>
    <row r="116" spans="1:11" ht="12.75" customHeight="1" x14ac:dyDescent="0.2">
      <c r="A116" s="1" t="str">
        <f t="shared" si="6"/>
        <v>212</v>
      </c>
      <c r="B116" s="1">
        <f t="shared" si="5"/>
        <v>2</v>
      </c>
      <c r="C116" s="1" t="str">
        <f t="shared" si="4"/>
        <v>210425</v>
      </c>
      <c r="D116" s="14" t="s">
        <v>342</v>
      </c>
      <c r="E116" s="14" t="s">
        <v>343</v>
      </c>
      <c r="F116" s="14" t="s">
        <v>344</v>
      </c>
      <c r="G116" s="14" t="s">
        <v>345</v>
      </c>
      <c r="H116" s="1" t="s">
        <v>950</v>
      </c>
      <c r="I116" s="1">
        <f>IF(ISERROR(VLOOKUP(F116,DropDataHere!$C$3:$G$446,4,FALSE)),0,(VLOOKUP(F116,DropDataHere!$C$3:$G$446,4,FALSE)))</f>
        <v>12891.42</v>
      </c>
      <c r="J116" s="1">
        <f>IF(ISERROR(VLOOKUP(F116,DropDataHere!$C$3:$G$446,5,FALSE)),0,(VLOOKUP(F116,DropDataHere!$C$3:$G$446,5,FALSE)))</f>
        <v>12604.12</v>
      </c>
      <c r="K116" s="133"/>
    </row>
    <row r="117" spans="1:11" ht="12.75" customHeight="1" x14ac:dyDescent="0.2">
      <c r="A117" s="1" t="str">
        <f t="shared" si="6"/>
        <v>213</v>
      </c>
      <c r="B117" s="1">
        <f t="shared" si="5"/>
        <v>3</v>
      </c>
      <c r="C117" s="1" t="str">
        <f t="shared" si="4"/>
        <v>210427</v>
      </c>
      <c r="D117" s="14" t="s">
        <v>342</v>
      </c>
      <c r="E117" s="14" t="s">
        <v>343</v>
      </c>
      <c r="F117" s="14" t="s">
        <v>348</v>
      </c>
      <c r="G117" s="14" t="s">
        <v>349</v>
      </c>
      <c r="H117" s="1" t="s">
        <v>950</v>
      </c>
      <c r="I117" s="1">
        <f>IF(ISERROR(VLOOKUP(F117,DropDataHere!$C$3:$G$446,4,FALSE)),0,(VLOOKUP(F117,DropDataHere!$C$3:$G$446,4,FALSE)))</f>
        <v>23792.62</v>
      </c>
      <c r="J117" s="1">
        <f>IF(ISERROR(VLOOKUP(F117,DropDataHere!$C$3:$G$446,5,FALSE)),0,(VLOOKUP(F117,DropDataHere!$C$3:$G$446,5,FALSE)))</f>
        <v>24312.6</v>
      </c>
      <c r="K117" s="133"/>
    </row>
    <row r="118" spans="1:11" ht="12.75" customHeight="1" x14ac:dyDescent="0.2">
      <c r="A118" s="1" t="str">
        <f t="shared" si="6"/>
        <v>214</v>
      </c>
      <c r="B118" s="1">
        <f t="shared" si="5"/>
        <v>4</v>
      </c>
      <c r="C118" s="1" t="str">
        <f t="shared" si="4"/>
        <v>210445</v>
      </c>
      <c r="D118" s="14" t="s">
        <v>342</v>
      </c>
      <c r="E118" s="14" t="s">
        <v>343</v>
      </c>
      <c r="F118" s="14" t="s">
        <v>352</v>
      </c>
      <c r="G118" s="14" t="s">
        <v>155</v>
      </c>
      <c r="H118" s="1" t="s">
        <v>950</v>
      </c>
      <c r="I118" s="1">
        <f>IF(ISERROR(VLOOKUP(F118,DropDataHere!$C$3:$G$446,4,FALSE)),0,(VLOOKUP(F118,DropDataHere!$C$3:$G$446,4,FALSE)))</f>
        <v>4455.97</v>
      </c>
      <c r="J118" s="1">
        <f>IF(ISERROR(VLOOKUP(F118,DropDataHere!$C$3:$G$446,5,FALSE)),0,(VLOOKUP(F118,DropDataHere!$C$3:$G$446,5,FALSE)))</f>
        <v>4378.63</v>
      </c>
      <c r="K118" s="133"/>
    </row>
    <row r="119" spans="1:11" ht="12.75" customHeight="1" x14ac:dyDescent="0.2">
      <c r="A119" s="1" t="str">
        <f t="shared" si="6"/>
        <v>215</v>
      </c>
      <c r="B119" s="1">
        <f t="shared" si="5"/>
        <v>5</v>
      </c>
      <c r="C119" s="1" t="str">
        <f t="shared" si="4"/>
        <v>211207</v>
      </c>
      <c r="D119" s="14" t="s">
        <v>342</v>
      </c>
      <c r="E119" s="14" t="s">
        <v>343</v>
      </c>
      <c r="F119" s="14" t="s">
        <v>353</v>
      </c>
      <c r="G119" s="14" t="s">
        <v>354</v>
      </c>
      <c r="H119" s="1" t="s">
        <v>950</v>
      </c>
      <c r="I119" s="1">
        <f>IF(ISERROR(VLOOKUP(F119,DropDataHere!$C$3:$G$446,4,FALSE)),0,(VLOOKUP(F119,DropDataHere!$C$3:$G$446,4,FALSE)))</f>
        <v>26461.26</v>
      </c>
      <c r="J119" s="1">
        <f>IF(ISERROR(VLOOKUP(F119,DropDataHere!$C$3:$G$446,5,FALSE)),0,(VLOOKUP(F119,DropDataHere!$C$3:$G$446,5,FALSE)))</f>
        <v>25776.97</v>
      </c>
      <c r="K119" s="133"/>
    </row>
    <row r="120" spans="1:11" ht="12.75" customHeight="1" x14ac:dyDescent="0.2">
      <c r="A120" s="1" t="str">
        <f t="shared" si="6"/>
        <v>216</v>
      </c>
      <c r="B120" s="1">
        <f t="shared" si="5"/>
        <v>6</v>
      </c>
      <c r="C120" s="1" t="str">
        <f t="shared" si="4"/>
        <v>211217</v>
      </c>
      <c r="D120" s="14" t="s">
        <v>342</v>
      </c>
      <c r="E120" s="14" t="s">
        <v>343</v>
      </c>
      <c r="F120" s="14" t="s">
        <v>932</v>
      </c>
      <c r="G120" s="14" t="s">
        <v>933</v>
      </c>
      <c r="H120" s="1" t="s">
        <v>950</v>
      </c>
      <c r="I120" s="1">
        <f>IF(ISERROR(VLOOKUP(F120,DropDataHere!$C$3:$G$446,4,FALSE)),0,(VLOOKUP(F120,DropDataHere!$C$3:$G$446,4,FALSE)))</f>
        <v>0</v>
      </c>
      <c r="J120" s="1">
        <f>IF(ISERROR(VLOOKUP(F120,DropDataHere!$C$3:$G$446,5,FALSE)),0,(VLOOKUP(F120,DropDataHere!$C$3:$G$446,5,FALSE)))</f>
        <v>0</v>
      </c>
      <c r="K120" s="133"/>
    </row>
    <row r="121" spans="1:11" ht="12.75" customHeight="1" x14ac:dyDescent="0.2">
      <c r="A121" s="1" t="str">
        <f t="shared" si="6"/>
        <v>217</v>
      </c>
      <c r="B121" s="1">
        <f t="shared" si="5"/>
        <v>7</v>
      </c>
      <c r="C121" s="1" t="str">
        <f t="shared" si="4"/>
        <v>211233</v>
      </c>
      <c r="D121" s="14" t="s">
        <v>342</v>
      </c>
      <c r="E121" s="14" t="s">
        <v>343</v>
      </c>
      <c r="F121" s="14" t="s">
        <v>357</v>
      </c>
      <c r="G121" s="14" t="s">
        <v>358</v>
      </c>
      <c r="H121" s="1" t="s">
        <v>950</v>
      </c>
      <c r="I121" s="1">
        <f>IF(ISERROR(VLOOKUP(F121,DropDataHere!$C$3:$G$446,4,FALSE)),0,(VLOOKUP(F121,DropDataHere!$C$3:$G$446,4,FALSE)))</f>
        <v>11424.02</v>
      </c>
      <c r="J121" s="1">
        <f>IF(ISERROR(VLOOKUP(F121,DropDataHere!$C$3:$G$446,5,FALSE)),0,(VLOOKUP(F121,DropDataHere!$C$3:$G$446,5,FALSE)))</f>
        <v>10408.129999999999</v>
      </c>
      <c r="K121" s="133"/>
    </row>
    <row r="122" spans="1:11" ht="12.75" customHeight="1" x14ac:dyDescent="0.2">
      <c r="A122" s="1" t="str">
        <f t="shared" si="6"/>
        <v>218</v>
      </c>
      <c r="B122" s="1">
        <f t="shared" si="5"/>
        <v>8</v>
      </c>
      <c r="C122" s="1" t="str">
        <f t="shared" si="4"/>
        <v>211236</v>
      </c>
      <c r="D122" s="14" t="s">
        <v>342</v>
      </c>
      <c r="E122" s="14" t="s">
        <v>343</v>
      </c>
      <c r="F122" s="14" t="s">
        <v>429</v>
      </c>
      <c r="G122" s="14" t="s">
        <v>430</v>
      </c>
      <c r="H122" s="1" t="s">
        <v>950</v>
      </c>
      <c r="I122" s="1">
        <f>IF(ISERROR(VLOOKUP(F122,DropDataHere!$C$3:$G$446,4,FALSE)),0,(VLOOKUP(F122,DropDataHere!$C$3:$G$446,4,FALSE)))</f>
        <v>14801.8</v>
      </c>
      <c r="J122" s="1">
        <f>IF(ISERROR(VLOOKUP(F122,DropDataHere!$C$3:$G$446,5,FALSE)),0,(VLOOKUP(F122,DropDataHere!$C$3:$G$446,5,FALSE)))</f>
        <v>15639.28</v>
      </c>
      <c r="K122" s="133"/>
    </row>
    <row r="123" spans="1:11" ht="12.75" customHeight="1" x14ac:dyDescent="0.2">
      <c r="A123" s="1" t="str">
        <f t="shared" si="6"/>
        <v>221</v>
      </c>
      <c r="B123" s="1">
        <f t="shared" si="5"/>
        <v>1</v>
      </c>
      <c r="C123" s="1" t="str">
        <f t="shared" si="4"/>
        <v>220354</v>
      </c>
      <c r="D123" s="14" t="s">
        <v>361</v>
      </c>
      <c r="E123" s="14" t="s">
        <v>362</v>
      </c>
      <c r="F123" s="14" t="s">
        <v>274</v>
      </c>
      <c r="G123" s="14" t="s">
        <v>275</v>
      </c>
      <c r="H123" s="1" t="s">
        <v>950</v>
      </c>
      <c r="I123" s="1">
        <f>IF(ISERROR(VLOOKUP(F123,DropDataHere!$C$3:$G$446,4,FALSE)),0,(VLOOKUP(F123,DropDataHere!$C$3:$G$446,4,FALSE)))</f>
        <v>1847.47</v>
      </c>
      <c r="J123" s="1">
        <f>IF(ISERROR(VLOOKUP(F123,DropDataHere!$C$3:$G$446,5,FALSE)),0,(VLOOKUP(F123,DropDataHere!$C$3:$G$446,5,FALSE)))</f>
        <v>1912.68</v>
      </c>
      <c r="K123" s="133"/>
    </row>
    <row r="124" spans="1:11" ht="12.75" customHeight="1" x14ac:dyDescent="0.2">
      <c r="A124" s="1" t="str">
        <f t="shared" si="6"/>
        <v>222</v>
      </c>
      <c r="B124" s="1">
        <f t="shared" si="5"/>
        <v>2</v>
      </c>
      <c r="C124" s="1" t="str">
        <f t="shared" ref="C124:C181" si="7">D124&amp;F124</f>
        <v>220360</v>
      </c>
      <c r="D124" s="14" t="s">
        <v>361</v>
      </c>
      <c r="E124" s="14" t="s">
        <v>362</v>
      </c>
      <c r="F124" s="14" t="s">
        <v>278</v>
      </c>
      <c r="G124" s="14" t="s">
        <v>279</v>
      </c>
      <c r="H124" s="1" t="s">
        <v>950</v>
      </c>
      <c r="I124" s="1">
        <f>IF(ISERROR(VLOOKUP(F124,DropDataHere!$C$3:$G$446,4,FALSE)),0,(VLOOKUP(F124,DropDataHere!$C$3:$G$446,4,FALSE)))</f>
        <v>19907.919999999998</v>
      </c>
      <c r="J124" s="1">
        <f>IF(ISERROR(VLOOKUP(F124,DropDataHere!$C$3:$G$446,5,FALSE)),0,(VLOOKUP(F124,DropDataHere!$C$3:$G$446,5,FALSE)))</f>
        <v>17669.080000000002</v>
      </c>
      <c r="K124" s="133"/>
    </row>
    <row r="125" spans="1:11" ht="12.75" customHeight="1" x14ac:dyDescent="0.2">
      <c r="A125" s="1" t="str">
        <f t="shared" si="6"/>
        <v>223</v>
      </c>
      <c r="B125" s="1">
        <f t="shared" si="5"/>
        <v>3</v>
      </c>
      <c r="C125" s="1" t="str">
        <f t="shared" si="7"/>
        <v>220452</v>
      </c>
      <c r="D125" s="14" t="s">
        <v>361</v>
      </c>
      <c r="E125" s="14" t="s">
        <v>362</v>
      </c>
      <c r="F125" s="14" t="s">
        <v>363</v>
      </c>
      <c r="G125" s="14" t="s">
        <v>364</v>
      </c>
      <c r="H125" s="1" t="s">
        <v>950</v>
      </c>
      <c r="I125" s="1">
        <f>IF(ISERROR(VLOOKUP(F125,DropDataHere!$C$3:$G$446,4,FALSE)),0,(VLOOKUP(F125,DropDataHere!$C$3:$G$446,4,FALSE)))</f>
        <v>13033.35</v>
      </c>
      <c r="J125" s="1">
        <f>IF(ISERROR(VLOOKUP(F125,DropDataHere!$C$3:$G$446,5,FALSE)),0,(VLOOKUP(F125,DropDataHere!$C$3:$G$446,5,FALSE)))</f>
        <v>12760.8</v>
      </c>
      <c r="K125" s="133"/>
    </row>
    <row r="126" spans="1:11" ht="12.75" customHeight="1" x14ac:dyDescent="0.2">
      <c r="A126" s="1" t="str">
        <f t="shared" si="6"/>
        <v>224</v>
      </c>
      <c r="B126" s="1">
        <f t="shared" si="5"/>
        <v>4</v>
      </c>
      <c r="C126" s="1" t="str">
        <f t="shared" si="7"/>
        <v>220453</v>
      </c>
      <c r="D126" s="14" t="s">
        <v>361</v>
      </c>
      <c r="E126" s="14" t="s">
        <v>362</v>
      </c>
      <c r="F126" s="14" t="s">
        <v>365</v>
      </c>
      <c r="G126" s="14" t="s">
        <v>366</v>
      </c>
      <c r="H126" s="1" t="s">
        <v>950</v>
      </c>
      <c r="I126" s="1">
        <f>IF(ISERROR(VLOOKUP(F126,DropDataHere!$C$3:$G$446,4,FALSE)),0,(VLOOKUP(F126,DropDataHere!$C$3:$G$446,4,FALSE)))</f>
        <v>18396.29</v>
      </c>
      <c r="J126" s="1">
        <f>IF(ISERROR(VLOOKUP(F126,DropDataHere!$C$3:$G$446,5,FALSE)),0,(VLOOKUP(F126,DropDataHere!$C$3:$G$446,5,FALSE)))</f>
        <v>18191.89</v>
      </c>
      <c r="K126" s="133"/>
    </row>
    <row r="127" spans="1:11" ht="12.75" customHeight="1" x14ac:dyDescent="0.2">
      <c r="A127" s="1" t="str">
        <f t="shared" si="6"/>
        <v>225</v>
      </c>
      <c r="B127" s="1">
        <f t="shared" si="5"/>
        <v>5</v>
      </c>
      <c r="C127" s="1" t="str">
        <f t="shared" si="7"/>
        <v>220455</v>
      </c>
      <c r="D127" s="14" t="s">
        <v>361</v>
      </c>
      <c r="E127" s="14" t="s">
        <v>362</v>
      </c>
      <c r="F127" s="14" t="s">
        <v>906</v>
      </c>
      <c r="G127" s="14" t="s">
        <v>907</v>
      </c>
      <c r="H127" s="1" t="s">
        <v>950</v>
      </c>
      <c r="I127" s="1">
        <f>IF(ISERROR(VLOOKUP(F127,DropDataHere!$C$3:$G$446,4,FALSE)),0,(VLOOKUP(F127,DropDataHere!$C$3:$G$446,4,FALSE)))</f>
        <v>0</v>
      </c>
      <c r="J127" s="1">
        <f>IF(ISERROR(VLOOKUP(F127,DropDataHere!$C$3:$G$446,5,FALSE)),0,(VLOOKUP(F127,DropDataHere!$C$3:$G$446,5,FALSE)))</f>
        <v>0</v>
      </c>
      <c r="K127" s="133"/>
    </row>
    <row r="128" spans="1:11" ht="12.75" customHeight="1" x14ac:dyDescent="0.2">
      <c r="A128" s="1" t="str">
        <f t="shared" si="6"/>
        <v>226</v>
      </c>
      <c r="B128" s="1">
        <f t="shared" si="5"/>
        <v>6</v>
      </c>
      <c r="C128" s="1" t="str">
        <f t="shared" si="7"/>
        <v>220456</v>
      </c>
      <c r="D128" s="14" t="s">
        <v>361</v>
      </c>
      <c r="E128" s="14" t="s">
        <v>362</v>
      </c>
      <c r="F128" s="14" t="s">
        <v>369</v>
      </c>
      <c r="G128" s="14" t="s">
        <v>370</v>
      </c>
      <c r="H128" s="1" t="s">
        <v>950</v>
      </c>
      <c r="I128" s="1">
        <f>IF(ISERROR(VLOOKUP(F128,DropDataHere!$C$3:$G$446,4,FALSE)),0,(VLOOKUP(F128,DropDataHere!$C$3:$G$446,4,FALSE)))</f>
        <v>8078.4</v>
      </c>
      <c r="J128" s="1">
        <f>IF(ISERROR(VLOOKUP(F128,DropDataHere!$C$3:$G$446,5,FALSE)),0,(VLOOKUP(F128,DropDataHere!$C$3:$G$446,5,FALSE)))</f>
        <v>8001.26</v>
      </c>
      <c r="K128" s="133"/>
    </row>
    <row r="129" spans="1:11" ht="12.75" customHeight="1" x14ac:dyDescent="0.2">
      <c r="A129" s="1" t="str">
        <f t="shared" si="6"/>
        <v>227</v>
      </c>
      <c r="B129" s="1">
        <f t="shared" si="5"/>
        <v>7</v>
      </c>
      <c r="C129" s="1" t="str">
        <f t="shared" si="7"/>
        <v>220458</v>
      </c>
      <c r="D129" s="14" t="s">
        <v>361</v>
      </c>
      <c r="E129" s="14" t="s">
        <v>362</v>
      </c>
      <c r="F129" s="14" t="s">
        <v>373</v>
      </c>
      <c r="G129" s="14" t="s">
        <v>374</v>
      </c>
      <c r="H129" s="1" t="s">
        <v>950</v>
      </c>
      <c r="I129" s="1">
        <f>IF(ISERROR(VLOOKUP(F129,DropDataHere!$C$3:$G$446,4,FALSE)),0,(VLOOKUP(F129,DropDataHere!$C$3:$G$446,4,FALSE)))</f>
        <v>4196.87</v>
      </c>
      <c r="J129" s="1">
        <f>IF(ISERROR(VLOOKUP(F129,DropDataHere!$C$3:$G$446,5,FALSE)),0,(VLOOKUP(F129,DropDataHere!$C$3:$G$446,5,FALSE)))</f>
        <v>4334.2</v>
      </c>
      <c r="K129" s="133"/>
    </row>
    <row r="130" spans="1:11" ht="12.75" customHeight="1" x14ac:dyDescent="0.2">
      <c r="A130" s="1" t="str">
        <f t="shared" si="6"/>
        <v>228</v>
      </c>
      <c r="B130" s="1">
        <f t="shared" si="5"/>
        <v>8</v>
      </c>
      <c r="C130" s="1" t="str">
        <f t="shared" si="7"/>
        <v>220460</v>
      </c>
      <c r="D130" s="14" t="s">
        <v>361</v>
      </c>
      <c r="E130" s="14" t="s">
        <v>362</v>
      </c>
      <c r="F130" s="14" t="s">
        <v>375</v>
      </c>
      <c r="G130" s="14" t="s">
        <v>376</v>
      </c>
      <c r="H130" s="1" t="s">
        <v>950</v>
      </c>
      <c r="I130" s="1">
        <f>IF(ISERROR(VLOOKUP(F130,DropDataHere!$C$3:$G$446,4,FALSE)),0,(VLOOKUP(F130,DropDataHere!$C$3:$G$446,4,FALSE)))</f>
        <v>5751</v>
      </c>
      <c r="J130" s="1">
        <f>IF(ISERROR(VLOOKUP(F130,DropDataHere!$C$3:$G$446,5,FALSE)),0,(VLOOKUP(F130,DropDataHere!$C$3:$G$446,5,FALSE)))</f>
        <v>5623.2</v>
      </c>
      <c r="K130" s="133"/>
    </row>
    <row r="131" spans="1:11" ht="12.75" customHeight="1" x14ac:dyDescent="0.2">
      <c r="A131" s="1" t="str">
        <f t="shared" si="6"/>
        <v>231</v>
      </c>
      <c r="B131" s="1">
        <f t="shared" si="5"/>
        <v>1</v>
      </c>
      <c r="C131" s="1" t="str">
        <f t="shared" si="7"/>
        <v>230472</v>
      </c>
      <c r="D131" s="14" t="s">
        <v>377</v>
      </c>
      <c r="E131" s="14" t="s">
        <v>378</v>
      </c>
      <c r="F131" s="14" t="s">
        <v>383</v>
      </c>
      <c r="G131" s="14" t="s">
        <v>384</v>
      </c>
      <c r="H131" s="1" t="s">
        <v>950</v>
      </c>
      <c r="I131" s="1">
        <f>IF(ISERROR(VLOOKUP(F131,DropDataHere!$C$3:$G$446,4,FALSE)),0,(VLOOKUP(F131,DropDataHere!$C$3:$G$446,4,FALSE)))</f>
        <v>5581.08</v>
      </c>
      <c r="J131" s="1">
        <f>IF(ISERROR(VLOOKUP(F131,DropDataHere!$C$3:$G$446,5,FALSE)),0,(VLOOKUP(F131,DropDataHere!$C$3:$G$446,5,FALSE)))</f>
        <v>5655.63</v>
      </c>
      <c r="K131" s="133"/>
    </row>
    <row r="132" spans="1:11" ht="12.75" customHeight="1" x14ac:dyDescent="0.2">
      <c r="A132" s="1" t="str">
        <f t="shared" si="6"/>
        <v>232</v>
      </c>
      <c r="B132" s="1">
        <f t="shared" ref="B132:B195" si="8">IF(D132=D131,B131+1,1)</f>
        <v>2</v>
      </c>
      <c r="C132" s="1" t="str">
        <f t="shared" si="7"/>
        <v>230948</v>
      </c>
      <c r="D132" s="14" t="s">
        <v>377</v>
      </c>
      <c r="E132" s="14" t="s">
        <v>378</v>
      </c>
      <c r="F132" s="14" t="s">
        <v>815</v>
      </c>
      <c r="G132" s="14" t="s">
        <v>816</v>
      </c>
      <c r="H132" s="1" t="s">
        <v>950</v>
      </c>
      <c r="I132" s="1">
        <f>IF(ISERROR(VLOOKUP(F132,DropDataHere!$C$3:$G$446,4,FALSE)),0,(VLOOKUP(F132,DropDataHere!$C$3:$G$446,4,FALSE)))</f>
        <v>0</v>
      </c>
      <c r="J132" s="1">
        <f>IF(ISERROR(VLOOKUP(F132,DropDataHere!$C$3:$G$446,5,FALSE)),0,(VLOOKUP(F132,DropDataHere!$C$3:$G$446,5,FALSE)))</f>
        <v>3453.29</v>
      </c>
      <c r="K132" s="133"/>
    </row>
    <row r="133" spans="1:11" ht="12.75" customHeight="1" x14ac:dyDescent="0.2">
      <c r="A133" s="1" t="str">
        <f t="shared" si="6"/>
        <v>241</v>
      </c>
      <c r="B133" s="1">
        <f t="shared" si="8"/>
        <v>1</v>
      </c>
      <c r="C133" s="1" t="str">
        <f t="shared" si="7"/>
        <v>240330</v>
      </c>
      <c r="D133" s="14" t="s">
        <v>387</v>
      </c>
      <c r="E133" s="14" t="s">
        <v>388</v>
      </c>
      <c r="F133" s="14" t="s">
        <v>246</v>
      </c>
      <c r="G133" s="14" t="s">
        <v>247</v>
      </c>
      <c r="H133" s="1" t="s">
        <v>950</v>
      </c>
      <c r="I133" s="1">
        <f>IF(ISERROR(VLOOKUP(F133,DropDataHere!$C$3:$G$446,4,FALSE)),0,(VLOOKUP(F133,DropDataHere!$C$3:$G$446,4,FALSE)))</f>
        <v>15869.04</v>
      </c>
      <c r="J133" s="1">
        <f>IF(ISERROR(VLOOKUP(F133,DropDataHere!$C$3:$G$446,5,FALSE)),0,(VLOOKUP(F133,DropDataHere!$C$3:$G$446,5,FALSE)))</f>
        <v>15034.61</v>
      </c>
      <c r="K133" s="133"/>
    </row>
    <row r="134" spans="1:11" ht="12.75" customHeight="1" x14ac:dyDescent="0.2">
      <c r="A134" s="1" t="str">
        <f t="shared" si="6"/>
        <v>242</v>
      </c>
      <c r="B134" s="1">
        <f t="shared" si="8"/>
        <v>2</v>
      </c>
      <c r="C134" s="1" t="str">
        <f t="shared" si="7"/>
        <v>240474</v>
      </c>
      <c r="D134" s="14" t="s">
        <v>387</v>
      </c>
      <c r="E134" s="14" t="s">
        <v>388</v>
      </c>
      <c r="F134" s="14" t="s">
        <v>389</v>
      </c>
      <c r="G134" s="14" t="s">
        <v>390</v>
      </c>
      <c r="H134" s="1" t="s">
        <v>950</v>
      </c>
      <c r="I134" s="1">
        <f>IF(ISERROR(VLOOKUP(F134,DropDataHere!$C$3:$G$446,4,FALSE)),0,(VLOOKUP(F134,DropDataHere!$C$3:$G$446,4,FALSE)))</f>
        <v>9443.6299999999992</v>
      </c>
      <c r="J134" s="1">
        <f>IF(ISERROR(VLOOKUP(F134,DropDataHere!$C$3:$G$446,5,FALSE)),0,(VLOOKUP(F134,DropDataHere!$C$3:$G$446,5,FALSE)))</f>
        <v>9773.9699999999993</v>
      </c>
      <c r="K134" s="133"/>
    </row>
    <row r="135" spans="1:11" ht="12.75" customHeight="1" x14ac:dyDescent="0.2">
      <c r="A135" s="1" t="str">
        <f t="shared" si="6"/>
        <v>243</v>
      </c>
      <c r="B135" s="1">
        <f t="shared" si="8"/>
        <v>3</v>
      </c>
      <c r="C135" s="1" t="str">
        <f t="shared" si="7"/>
        <v>240477</v>
      </c>
      <c r="D135" s="14" t="s">
        <v>387</v>
      </c>
      <c r="E135" s="14" t="s">
        <v>388</v>
      </c>
      <c r="F135" s="14" t="s">
        <v>393</v>
      </c>
      <c r="G135" s="14" t="s">
        <v>394</v>
      </c>
      <c r="H135" s="1" t="s">
        <v>950</v>
      </c>
      <c r="I135" s="1">
        <f>IF(ISERROR(VLOOKUP(F135,DropDataHere!$C$3:$G$446,4,FALSE)),0,(VLOOKUP(F135,DropDataHere!$C$3:$G$446,4,FALSE)))</f>
        <v>35088.54</v>
      </c>
      <c r="J135" s="1">
        <f>IF(ISERROR(VLOOKUP(F135,DropDataHere!$C$3:$G$446,5,FALSE)),0,(VLOOKUP(F135,DropDataHere!$C$3:$G$446,5,FALSE)))</f>
        <v>35482.81</v>
      </c>
      <c r="K135" s="133"/>
    </row>
    <row r="136" spans="1:11" ht="12.75" customHeight="1" x14ac:dyDescent="0.2">
      <c r="A136" s="1" t="str">
        <f t="shared" si="6"/>
        <v>244</v>
      </c>
      <c r="B136" s="1">
        <f t="shared" si="8"/>
        <v>4</v>
      </c>
      <c r="C136" s="1" t="str">
        <f t="shared" si="7"/>
        <v>240483</v>
      </c>
      <c r="D136" s="14" t="s">
        <v>387</v>
      </c>
      <c r="E136" s="14" t="s">
        <v>388</v>
      </c>
      <c r="F136" s="14" t="s">
        <v>908</v>
      </c>
      <c r="G136" s="14" t="s">
        <v>909</v>
      </c>
      <c r="H136" s="1" t="s">
        <v>950</v>
      </c>
      <c r="I136" s="1">
        <f>IF(ISERROR(VLOOKUP(F136,DropDataHere!$C$3:$G$446,4,FALSE)),0,(VLOOKUP(F136,DropDataHere!$C$3:$G$446,4,FALSE)))</f>
        <v>0</v>
      </c>
      <c r="J136" s="1">
        <f>IF(ISERROR(VLOOKUP(F136,DropDataHere!$C$3:$G$446,5,FALSE)),0,(VLOOKUP(F136,DropDataHere!$C$3:$G$446,5,FALSE)))</f>
        <v>0</v>
      </c>
      <c r="K136" s="133"/>
    </row>
    <row r="137" spans="1:11" ht="12.75" customHeight="1" x14ac:dyDescent="0.2">
      <c r="A137" s="1" t="str">
        <f t="shared" si="6"/>
        <v>245</v>
      </c>
      <c r="B137" s="1">
        <f t="shared" si="8"/>
        <v>5</v>
      </c>
      <c r="C137" s="1" t="str">
        <f t="shared" si="7"/>
        <v>240486</v>
      </c>
      <c r="D137" s="14" t="s">
        <v>387</v>
      </c>
      <c r="E137" s="14" t="s">
        <v>388</v>
      </c>
      <c r="F137" s="14" t="s">
        <v>910</v>
      </c>
      <c r="G137" s="14" t="s">
        <v>911</v>
      </c>
      <c r="H137" s="1" t="s">
        <v>950</v>
      </c>
      <c r="I137" s="1">
        <f>IF(ISERROR(VLOOKUP(F137,DropDataHere!$C$3:$G$446,4,FALSE)),0,(VLOOKUP(F137,DropDataHere!$C$3:$G$446,4,FALSE)))</f>
        <v>418.46</v>
      </c>
      <c r="J137" s="1">
        <f>IF(ISERROR(VLOOKUP(F137,DropDataHere!$C$3:$G$446,5,FALSE)),0,(VLOOKUP(F137,DropDataHere!$C$3:$G$446,5,FALSE)))</f>
        <v>625.66</v>
      </c>
      <c r="K137" s="133"/>
    </row>
    <row r="138" spans="1:11" ht="12.75" customHeight="1" x14ac:dyDescent="0.2">
      <c r="A138" s="1" t="str">
        <f t="shared" si="6"/>
        <v>246</v>
      </c>
      <c r="B138" s="1">
        <f t="shared" si="8"/>
        <v>6</v>
      </c>
      <c r="C138" s="1" t="str">
        <f t="shared" si="7"/>
        <v>241199</v>
      </c>
      <c r="D138" s="14" t="s">
        <v>387</v>
      </c>
      <c r="E138" s="14" t="s">
        <v>388</v>
      </c>
      <c r="F138" s="14" t="s">
        <v>399</v>
      </c>
      <c r="G138" s="14" t="s">
        <v>400</v>
      </c>
      <c r="H138" s="1" t="s">
        <v>950</v>
      </c>
      <c r="I138" s="1">
        <f>IF(ISERROR(VLOOKUP(F138,DropDataHere!$C$3:$G$446,4,FALSE)),0,(VLOOKUP(F138,DropDataHere!$C$3:$G$446,4,FALSE)))</f>
        <v>51183.71</v>
      </c>
      <c r="J138" s="1">
        <f>IF(ISERROR(VLOOKUP(F138,DropDataHere!$C$3:$G$446,5,FALSE)),0,(VLOOKUP(F138,DropDataHere!$C$3:$G$446,5,FALSE)))</f>
        <v>52619.24</v>
      </c>
      <c r="K138" s="133"/>
    </row>
    <row r="139" spans="1:11" ht="12.75" customHeight="1" x14ac:dyDescent="0.2">
      <c r="A139" s="1" t="str">
        <f t="shared" si="6"/>
        <v>247</v>
      </c>
      <c r="B139" s="1">
        <f t="shared" si="8"/>
        <v>7</v>
      </c>
      <c r="C139" s="1" t="str">
        <f t="shared" si="7"/>
        <v>241205</v>
      </c>
      <c r="D139" s="14" t="s">
        <v>387</v>
      </c>
      <c r="E139" s="14" t="s">
        <v>388</v>
      </c>
      <c r="F139" s="14" t="s">
        <v>403</v>
      </c>
      <c r="G139" s="14" t="s">
        <v>404</v>
      </c>
      <c r="H139" s="1" t="s">
        <v>950</v>
      </c>
      <c r="I139" s="1">
        <f>IF(ISERROR(VLOOKUP(F139,DropDataHere!$C$3:$G$446,4,FALSE)),0,(VLOOKUP(F139,DropDataHere!$C$3:$G$446,4,FALSE)))</f>
        <v>7330.53</v>
      </c>
      <c r="J139" s="1">
        <f>IF(ISERROR(VLOOKUP(F139,DropDataHere!$C$3:$G$446,5,FALSE)),0,(VLOOKUP(F139,DropDataHere!$C$3:$G$446,5,FALSE)))</f>
        <v>7766.97</v>
      </c>
      <c r="K139" s="133"/>
    </row>
    <row r="140" spans="1:11" ht="12.75" customHeight="1" x14ac:dyDescent="0.2">
      <c r="A140" s="1" t="str">
        <f t="shared" si="6"/>
        <v>248</v>
      </c>
      <c r="B140" s="1">
        <f t="shared" si="8"/>
        <v>8</v>
      </c>
      <c r="C140" s="1" t="str">
        <f t="shared" si="7"/>
        <v>241211</v>
      </c>
      <c r="D140" s="14" t="s">
        <v>387</v>
      </c>
      <c r="E140" s="14" t="s">
        <v>388</v>
      </c>
      <c r="F140" s="14" t="s">
        <v>407</v>
      </c>
      <c r="G140" s="14" t="s">
        <v>408</v>
      </c>
      <c r="H140" s="1" t="s">
        <v>950</v>
      </c>
      <c r="I140" s="1">
        <f>IF(ISERROR(VLOOKUP(F140,DropDataHere!$C$3:$G$446,4,FALSE)),0,(VLOOKUP(F140,DropDataHere!$C$3:$G$446,4,FALSE)))</f>
        <v>860.37</v>
      </c>
      <c r="J140" s="1">
        <f>IF(ISERROR(VLOOKUP(F140,DropDataHere!$C$3:$G$446,5,FALSE)),0,(VLOOKUP(F140,DropDataHere!$C$3:$G$446,5,FALSE)))</f>
        <v>830.2</v>
      </c>
      <c r="K140" s="133"/>
    </row>
    <row r="141" spans="1:11" ht="12.75" customHeight="1" x14ac:dyDescent="0.2">
      <c r="A141" s="1" t="str">
        <f t="shared" si="6"/>
        <v>251</v>
      </c>
      <c r="B141" s="1">
        <f t="shared" si="8"/>
        <v>1</v>
      </c>
      <c r="C141" s="1" t="str">
        <f t="shared" si="7"/>
        <v>250487</v>
      </c>
      <c r="D141" s="14" t="s">
        <v>409</v>
      </c>
      <c r="E141" s="14" t="s">
        <v>410</v>
      </c>
      <c r="F141" s="14" t="s">
        <v>411</v>
      </c>
      <c r="G141" s="14" t="s">
        <v>412</v>
      </c>
      <c r="H141" s="1" t="s">
        <v>950</v>
      </c>
      <c r="I141" s="1">
        <f>IF(ISERROR(VLOOKUP(F141,DropDataHere!$C$3:$G$446,4,FALSE)),0,(VLOOKUP(F141,DropDataHere!$C$3:$G$446,4,FALSE)))</f>
        <v>188943.9</v>
      </c>
      <c r="J141" s="1">
        <f>IF(ISERROR(VLOOKUP(F141,DropDataHere!$C$3:$G$446,5,FALSE)),0,(VLOOKUP(F141,DropDataHere!$C$3:$G$446,5,FALSE)))</f>
        <v>193897.25</v>
      </c>
      <c r="K141" s="133"/>
    </row>
    <row r="142" spans="1:11" ht="12.75" customHeight="1" x14ac:dyDescent="0.2">
      <c r="A142" s="1" t="str">
        <f t="shared" si="6"/>
        <v>252</v>
      </c>
      <c r="B142" s="1">
        <f t="shared" si="8"/>
        <v>2</v>
      </c>
      <c r="C142" s="1" t="str">
        <f t="shared" si="7"/>
        <v>250491</v>
      </c>
      <c r="D142" s="14" t="s">
        <v>409</v>
      </c>
      <c r="E142" s="14" t="s">
        <v>410</v>
      </c>
      <c r="F142" s="14" t="s">
        <v>415</v>
      </c>
      <c r="G142" s="14" t="s">
        <v>416</v>
      </c>
      <c r="H142" s="1" t="s">
        <v>950</v>
      </c>
      <c r="I142" s="1">
        <f>IF(ISERROR(VLOOKUP(F142,DropDataHere!$C$3:$G$446,4,FALSE)),0,(VLOOKUP(F142,DropDataHere!$C$3:$G$446,4,FALSE)))</f>
        <v>3626.03</v>
      </c>
      <c r="J142" s="1">
        <f>IF(ISERROR(VLOOKUP(F142,DropDataHere!$C$3:$G$446,5,FALSE)),0,(VLOOKUP(F142,DropDataHere!$C$3:$G$446,5,FALSE)))</f>
        <v>3715.07</v>
      </c>
      <c r="K142" s="133"/>
    </row>
    <row r="143" spans="1:11" ht="12.75" customHeight="1" x14ac:dyDescent="0.2">
      <c r="A143" s="1" t="str">
        <f t="shared" si="6"/>
        <v>253</v>
      </c>
      <c r="B143" s="1">
        <f t="shared" si="8"/>
        <v>3</v>
      </c>
      <c r="C143" s="1" t="str">
        <f t="shared" si="7"/>
        <v>250495</v>
      </c>
      <c r="D143" s="14" t="s">
        <v>409</v>
      </c>
      <c r="E143" s="14" t="s">
        <v>410</v>
      </c>
      <c r="F143" s="14" t="s">
        <v>419</v>
      </c>
      <c r="G143" s="14" t="s">
        <v>420</v>
      </c>
      <c r="H143" s="1" t="s">
        <v>950</v>
      </c>
      <c r="I143" s="1">
        <f>IF(ISERROR(VLOOKUP(F143,DropDataHere!$C$3:$G$446,4,FALSE)),0,(VLOOKUP(F143,DropDataHere!$C$3:$G$446,4,FALSE)))</f>
        <v>1387.78</v>
      </c>
      <c r="J143" s="1">
        <f>IF(ISERROR(VLOOKUP(F143,DropDataHere!$C$3:$G$446,5,FALSE)),0,(VLOOKUP(F143,DropDataHere!$C$3:$G$446,5,FALSE)))</f>
        <v>1341.58</v>
      </c>
      <c r="K143" s="133"/>
    </row>
    <row r="144" spans="1:11" ht="12.75" customHeight="1" x14ac:dyDescent="0.2">
      <c r="A144" s="1" t="str">
        <f t="shared" si="6"/>
        <v>254</v>
      </c>
      <c r="B144" s="1">
        <f t="shared" si="8"/>
        <v>4</v>
      </c>
      <c r="C144" s="1" t="str">
        <f t="shared" si="7"/>
        <v>250498</v>
      </c>
      <c r="D144" s="14" t="s">
        <v>409</v>
      </c>
      <c r="E144" s="14" t="s">
        <v>410</v>
      </c>
      <c r="F144" s="14" t="s">
        <v>912</v>
      </c>
      <c r="G144" s="14" t="s">
        <v>913</v>
      </c>
      <c r="H144" s="1" t="s">
        <v>950</v>
      </c>
      <c r="I144" s="1">
        <f>IF(ISERROR(VLOOKUP(F144,DropDataHere!$C$3:$G$446,4,FALSE)),0,(VLOOKUP(F144,DropDataHere!$C$3:$G$446,4,FALSE)))</f>
        <v>0</v>
      </c>
      <c r="J144" s="1">
        <f>IF(ISERROR(VLOOKUP(F144,DropDataHere!$C$3:$G$446,5,FALSE)),0,(VLOOKUP(F144,DropDataHere!$C$3:$G$446,5,FALSE)))</f>
        <v>0</v>
      </c>
      <c r="K144" s="133"/>
    </row>
    <row r="145" spans="1:11" ht="12.75" customHeight="1" x14ac:dyDescent="0.2">
      <c r="A145" s="1" t="str">
        <f t="shared" si="6"/>
        <v>255</v>
      </c>
      <c r="B145" s="1">
        <f t="shared" si="8"/>
        <v>5</v>
      </c>
      <c r="C145" s="1" t="str">
        <f t="shared" si="7"/>
        <v>250502</v>
      </c>
      <c r="D145" s="14" t="s">
        <v>409</v>
      </c>
      <c r="E145" s="14" t="s">
        <v>410</v>
      </c>
      <c r="F145" s="14" t="s">
        <v>421</v>
      </c>
      <c r="G145" s="14" t="s">
        <v>422</v>
      </c>
      <c r="H145" s="1" t="s">
        <v>950</v>
      </c>
      <c r="I145" s="1">
        <f>IF(ISERROR(VLOOKUP(F145,DropDataHere!$C$3:$G$446,4,FALSE)),0,(VLOOKUP(F145,DropDataHere!$C$3:$G$446,4,FALSE)))</f>
        <v>7346.99</v>
      </c>
      <c r="J145" s="1">
        <f>IF(ISERROR(VLOOKUP(F145,DropDataHere!$C$3:$G$446,5,FALSE)),0,(VLOOKUP(F145,DropDataHere!$C$3:$G$446,5,FALSE)))</f>
        <v>6320.72</v>
      </c>
      <c r="K145" s="133"/>
    </row>
    <row r="146" spans="1:11" ht="12.75" customHeight="1" x14ac:dyDescent="0.2">
      <c r="A146" s="1" t="str">
        <f t="shared" si="6"/>
        <v>261</v>
      </c>
      <c r="B146" s="1">
        <f t="shared" si="8"/>
        <v>1</v>
      </c>
      <c r="C146" s="1" t="str">
        <f t="shared" si="7"/>
        <v>261224</v>
      </c>
      <c r="D146" s="14" t="s">
        <v>427</v>
      </c>
      <c r="E146" s="14" t="s">
        <v>428</v>
      </c>
      <c r="F146" s="14" t="s">
        <v>936</v>
      </c>
      <c r="G146" s="14" t="s">
        <v>937</v>
      </c>
      <c r="H146" s="1" t="s">
        <v>950</v>
      </c>
      <c r="I146" s="1">
        <f>IF(ISERROR(VLOOKUP(F146,DropDataHere!$C$3:$G$446,4,FALSE)),0,(VLOOKUP(F146,DropDataHere!$C$3:$G$446,4,FALSE)))</f>
        <v>0</v>
      </c>
      <c r="J146" s="1">
        <f>IF(ISERROR(VLOOKUP(F146,DropDataHere!$C$3:$G$446,5,FALSE)),0,(VLOOKUP(F146,DropDataHere!$C$3:$G$446,5,FALSE)))</f>
        <v>0</v>
      </c>
      <c r="K146" s="133"/>
    </row>
    <row r="147" spans="1:11" ht="12.75" customHeight="1" x14ac:dyDescent="0.2">
      <c r="A147" s="1" t="str">
        <f t="shared" si="6"/>
        <v>262</v>
      </c>
      <c r="B147" s="1">
        <f t="shared" si="8"/>
        <v>2</v>
      </c>
      <c r="C147" s="1" t="str">
        <f t="shared" si="7"/>
        <v>261236</v>
      </c>
      <c r="D147" s="14" t="s">
        <v>427</v>
      </c>
      <c r="E147" s="14" t="s">
        <v>428</v>
      </c>
      <c r="F147" s="14" t="s">
        <v>429</v>
      </c>
      <c r="G147" s="14" t="s">
        <v>430</v>
      </c>
      <c r="H147" s="1" t="s">
        <v>950</v>
      </c>
      <c r="I147" s="1">
        <f>IF(ISERROR(VLOOKUP(F147,DropDataHere!$C$3:$G$446,4,FALSE)),0,(VLOOKUP(F147,DropDataHere!$C$3:$G$446,4,FALSE)))</f>
        <v>14801.8</v>
      </c>
      <c r="J147" s="1">
        <f>IF(ISERROR(VLOOKUP(F147,DropDataHere!$C$3:$G$446,5,FALSE)),0,(VLOOKUP(F147,DropDataHere!$C$3:$G$446,5,FALSE)))</f>
        <v>15639.28</v>
      </c>
      <c r="K147" s="133"/>
    </row>
    <row r="148" spans="1:11" ht="12.75" customHeight="1" x14ac:dyDescent="0.2">
      <c r="A148" s="1" t="str">
        <f t="shared" si="6"/>
        <v>271</v>
      </c>
      <c r="B148" s="1">
        <f t="shared" si="8"/>
        <v>1</v>
      </c>
      <c r="C148" s="1" t="str">
        <f t="shared" si="7"/>
        <v>270519</v>
      </c>
      <c r="D148" s="14" t="s">
        <v>433</v>
      </c>
      <c r="E148" s="14" t="s">
        <v>434</v>
      </c>
      <c r="F148" s="14" t="s">
        <v>435</v>
      </c>
      <c r="G148" s="14" t="s">
        <v>436</v>
      </c>
      <c r="H148" s="1" t="s">
        <v>950</v>
      </c>
      <c r="I148" s="1">
        <f>IF(ISERROR(VLOOKUP(F148,DropDataHere!$C$3:$G$446,4,FALSE)),0,(VLOOKUP(F148,DropDataHere!$C$3:$G$446,4,FALSE)))</f>
        <v>14843.09</v>
      </c>
      <c r="J148" s="1">
        <f>IF(ISERROR(VLOOKUP(F148,DropDataHere!$C$3:$G$446,5,FALSE)),0,(VLOOKUP(F148,DropDataHere!$C$3:$G$446,5,FALSE)))</f>
        <v>15758.34</v>
      </c>
      <c r="K148" s="133"/>
    </row>
    <row r="149" spans="1:11" ht="12.75" customHeight="1" x14ac:dyDescent="0.2">
      <c r="A149" s="1" t="str">
        <f t="shared" si="6"/>
        <v>272</v>
      </c>
      <c r="B149" s="1">
        <f t="shared" si="8"/>
        <v>2</v>
      </c>
      <c r="C149" s="1" t="str">
        <f t="shared" si="7"/>
        <v>270527</v>
      </c>
      <c r="D149" s="14" t="s">
        <v>433</v>
      </c>
      <c r="E149" s="14" t="s">
        <v>434</v>
      </c>
      <c r="F149" s="14" t="s">
        <v>441</v>
      </c>
      <c r="G149" s="14" t="s">
        <v>442</v>
      </c>
      <c r="H149" s="1" t="s">
        <v>950</v>
      </c>
      <c r="I149" s="1">
        <f>IF(ISERROR(VLOOKUP(F149,DropDataHere!$C$3:$G$446,4,FALSE)),0,(VLOOKUP(F149,DropDataHere!$C$3:$G$446,4,FALSE)))</f>
        <v>25635.74</v>
      </c>
      <c r="J149" s="1">
        <f>IF(ISERROR(VLOOKUP(F149,DropDataHere!$C$3:$G$446,5,FALSE)),0,(VLOOKUP(F149,DropDataHere!$C$3:$G$446,5,FALSE)))</f>
        <v>25635.74</v>
      </c>
      <c r="K149" s="133"/>
    </row>
    <row r="150" spans="1:11" ht="12.75" customHeight="1" x14ac:dyDescent="0.2">
      <c r="A150" s="1" t="str">
        <f t="shared" si="6"/>
        <v>273</v>
      </c>
      <c r="B150" s="1">
        <f t="shared" si="8"/>
        <v>3</v>
      </c>
      <c r="C150" s="1" t="str">
        <f t="shared" si="7"/>
        <v>270529</v>
      </c>
      <c r="D150" s="14" t="s">
        <v>433</v>
      </c>
      <c r="E150" s="14" t="s">
        <v>434</v>
      </c>
      <c r="F150" s="14" t="s">
        <v>445</v>
      </c>
      <c r="G150" s="14" t="s">
        <v>446</v>
      </c>
      <c r="H150" s="1" t="s">
        <v>950</v>
      </c>
      <c r="I150" s="1">
        <f>IF(ISERROR(VLOOKUP(F150,DropDataHere!$C$3:$G$446,4,FALSE)),0,(VLOOKUP(F150,DropDataHere!$C$3:$G$446,4,FALSE)))</f>
        <v>6039</v>
      </c>
      <c r="J150" s="1">
        <f>IF(ISERROR(VLOOKUP(F150,DropDataHere!$C$3:$G$446,5,FALSE)),0,(VLOOKUP(F150,DropDataHere!$C$3:$G$446,5,FALSE)))</f>
        <v>6039</v>
      </c>
      <c r="K150" s="133"/>
    </row>
    <row r="151" spans="1:11" ht="12.75" customHeight="1" x14ac:dyDescent="0.2">
      <c r="A151" s="1" t="str">
        <f t="shared" si="6"/>
        <v>274</v>
      </c>
      <c r="B151" s="1">
        <f t="shared" si="8"/>
        <v>4</v>
      </c>
      <c r="C151" s="1" t="str">
        <f t="shared" si="7"/>
        <v>270530</v>
      </c>
      <c r="D151" s="14" t="s">
        <v>433</v>
      </c>
      <c r="E151" s="14" t="s">
        <v>434</v>
      </c>
      <c r="F151" s="14" t="s">
        <v>447</v>
      </c>
      <c r="G151" s="14" t="s">
        <v>448</v>
      </c>
      <c r="H151" s="1" t="s">
        <v>950</v>
      </c>
      <c r="I151" s="1">
        <f>IF(ISERROR(VLOOKUP(F151,DropDataHere!$C$3:$G$446,4,FALSE)),0,(VLOOKUP(F151,DropDataHere!$C$3:$G$446,4,FALSE)))</f>
        <v>2850</v>
      </c>
      <c r="J151" s="1">
        <f>IF(ISERROR(VLOOKUP(F151,DropDataHere!$C$3:$G$446,5,FALSE)),0,(VLOOKUP(F151,DropDataHere!$C$3:$G$446,5,FALSE)))</f>
        <v>2850</v>
      </c>
      <c r="K151" s="133"/>
    </row>
    <row r="152" spans="1:11" ht="12.75" customHeight="1" x14ac:dyDescent="0.2">
      <c r="A152" s="1" t="str">
        <f t="shared" si="6"/>
        <v>275</v>
      </c>
      <c r="B152" s="1">
        <f t="shared" si="8"/>
        <v>5</v>
      </c>
      <c r="C152" s="1" t="str">
        <f t="shared" si="7"/>
        <v>270533</v>
      </c>
      <c r="D152" s="14" t="s">
        <v>433</v>
      </c>
      <c r="E152" s="14" t="s">
        <v>434</v>
      </c>
      <c r="F152" s="14" t="s">
        <v>449</v>
      </c>
      <c r="G152" s="14" t="s">
        <v>450</v>
      </c>
      <c r="H152" s="1" t="s">
        <v>950</v>
      </c>
      <c r="I152" s="1">
        <f>IF(ISERROR(VLOOKUP(F152,DropDataHere!$C$3:$G$446,4,FALSE)),0,(VLOOKUP(F152,DropDataHere!$C$3:$G$446,4,FALSE)))</f>
        <v>435.4</v>
      </c>
      <c r="J152" s="1">
        <f>IF(ISERROR(VLOOKUP(F152,DropDataHere!$C$3:$G$446,5,FALSE)),0,(VLOOKUP(F152,DropDataHere!$C$3:$G$446,5,FALSE)))</f>
        <v>375.09</v>
      </c>
      <c r="K152" s="133"/>
    </row>
    <row r="153" spans="1:11" ht="12.75" customHeight="1" x14ac:dyDescent="0.2">
      <c r="A153" s="1" t="str">
        <f t="shared" si="6"/>
        <v>276</v>
      </c>
      <c r="B153" s="1">
        <f t="shared" si="8"/>
        <v>6</v>
      </c>
      <c r="C153" s="1" t="str">
        <f t="shared" si="7"/>
        <v>270534</v>
      </c>
      <c r="D153" s="14" t="s">
        <v>433</v>
      </c>
      <c r="E153" s="14" t="s">
        <v>434</v>
      </c>
      <c r="F153" s="14" t="s">
        <v>451</v>
      </c>
      <c r="G153" s="14" t="s">
        <v>452</v>
      </c>
      <c r="H153" s="1" t="s">
        <v>950</v>
      </c>
      <c r="I153" s="1">
        <f>IF(ISERROR(VLOOKUP(F153,DropDataHere!$C$3:$G$446,4,FALSE)),0,(VLOOKUP(F153,DropDataHere!$C$3:$G$446,4,FALSE)))</f>
        <v>4035.53</v>
      </c>
      <c r="J153" s="1">
        <f>IF(ISERROR(VLOOKUP(F153,DropDataHere!$C$3:$G$446,5,FALSE)),0,(VLOOKUP(F153,DropDataHere!$C$3:$G$446,5,FALSE)))</f>
        <v>5188.54</v>
      </c>
      <c r="K153" s="133"/>
    </row>
    <row r="154" spans="1:11" ht="12.75" customHeight="1" x14ac:dyDescent="0.2">
      <c r="A154" s="1" t="str">
        <f t="shared" si="6"/>
        <v>281</v>
      </c>
      <c r="B154" s="1">
        <f t="shared" si="8"/>
        <v>1</v>
      </c>
      <c r="C154" s="1" t="str">
        <f t="shared" si="7"/>
        <v>280453</v>
      </c>
      <c r="D154" s="14" t="s">
        <v>453</v>
      </c>
      <c r="E154" s="14" t="s">
        <v>454</v>
      </c>
      <c r="F154" s="14" t="s">
        <v>365</v>
      </c>
      <c r="G154" s="14" t="s">
        <v>366</v>
      </c>
      <c r="H154" s="1" t="s">
        <v>950</v>
      </c>
      <c r="I154" s="1">
        <f>IF(ISERROR(VLOOKUP(F154,DropDataHere!$C$3:$G$446,4,FALSE)),0,(VLOOKUP(F154,DropDataHere!$C$3:$G$446,4,FALSE)))</f>
        <v>18396.29</v>
      </c>
      <c r="J154" s="1">
        <f>IF(ISERROR(VLOOKUP(F154,DropDataHere!$C$3:$G$446,5,FALSE)),0,(VLOOKUP(F154,DropDataHere!$C$3:$G$446,5,FALSE)))</f>
        <v>18191.89</v>
      </c>
      <c r="K154" s="133"/>
    </row>
    <row r="155" spans="1:11" ht="12.75" customHeight="1" x14ac:dyDescent="0.2">
      <c r="A155" s="1" t="str">
        <f t="shared" si="6"/>
        <v>282</v>
      </c>
      <c r="B155" s="1">
        <f t="shared" si="8"/>
        <v>2</v>
      </c>
      <c r="C155" s="1" t="str">
        <f t="shared" si="7"/>
        <v>280458</v>
      </c>
      <c r="D155" s="14" t="s">
        <v>453</v>
      </c>
      <c r="E155" s="14" t="s">
        <v>454</v>
      </c>
      <c r="F155" s="14" t="s">
        <v>373</v>
      </c>
      <c r="G155" s="14" t="s">
        <v>374</v>
      </c>
      <c r="H155" s="1" t="s">
        <v>950</v>
      </c>
      <c r="I155" s="1">
        <f>IF(ISERROR(VLOOKUP(F155,DropDataHere!$C$3:$G$446,4,FALSE)),0,(VLOOKUP(F155,DropDataHere!$C$3:$G$446,4,FALSE)))</f>
        <v>4196.87</v>
      </c>
      <c r="J155" s="1">
        <f>IF(ISERROR(VLOOKUP(F155,DropDataHere!$C$3:$G$446,5,FALSE)),0,(VLOOKUP(F155,DropDataHere!$C$3:$G$446,5,FALSE)))</f>
        <v>4334.2</v>
      </c>
      <c r="K155" s="133"/>
    </row>
    <row r="156" spans="1:11" ht="12.75" customHeight="1" x14ac:dyDescent="0.2">
      <c r="A156" s="1" t="str">
        <f t="shared" si="6"/>
        <v>283</v>
      </c>
      <c r="B156" s="1">
        <f t="shared" si="8"/>
        <v>3</v>
      </c>
      <c r="C156" s="1" t="str">
        <f t="shared" si="7"/>
        <v>280536</v>
      </c>
      <c r="D156" s="14" t="s">
        <v>453</v>
      </c>
      <c r="E156" s="14" t="s">
        <v>454</v>
      </c>
      <c r="F156" s="14" t="s">
        <v>455</v>
      </c>
      <c r="G156" s="14" t="s">
        <v>456</v>
      </c>
      <c r="H156" s="1" t="s">
        <v>950</v>
      </c>
      <c r="I156" s="1">
        <f>IF(ISERROR(VLOOKUP(F156,DropDataHere!$C$3:$G$446,4,FALSE)),0,(VLOOKUP(F156,DropDataHere!$C$3:$G$446,4,FALSE)))</f>
        <v>1442.7</v>
      </c>
      <c r="J156" s="1">
        <f>IF(ISERROR(VLOOKUP(F156,DropDataHere!$C$3:$G$446,5,FALSE)),0,(VLOOKUP(F156,DropDataHere!$C$3:$G$446,5,FALSE)))</f>
        <v>1220.6199999999999</v>
      </c>
      <c r="K156" s="133"/>
    </row>
    <row r="157" spans="1:11" ht="12.75" customHeight="1" x14ac:dyDescent="0.2">
      <c r="A157" s="1" t="str">
        <f t="shared" si="6"/>
        <v>284</v>
      </c>
      <c r="B157" s="1">
        <f t="shared" si="8"/>
        <v>4</v>
      </c>
      <c r="C157" s="1" t="str">
        <f t="shared" si="7"/>
        <v>280537</v>
      </c>
      <c r="D157" s="14" t="s">
        <v>453</v>
      </c>
      <c r="E157" s="14" t="s">
        <v>454</v>
      </c>
      <c r="F157" s="14" t="s">
        <v>457</v>
      </c>
      <c r="G157" s="14" t="s">
        <v>458</v>
      </c>
      <c r="H157" s="1" t="s">
        <v>950</v>
      </c>
      <c r="I157" s="1">
        <f>IF(ISERROR(VLOOKUP(F157,DropDataHere!$C$3:$G$446,4,FALSE)),0,(VLOOKUP(F157,DropDataHere!$C$3:$G$446,4,FALSE)))</f>
        <v>8509.0499999999993</v>
      </c>
      <c r="J157" s="1">
        <f>IF(ISERROR(VLOOKUP(F157,DropDataHere!$C$3:$G$446,5,FALSE)),0,(VLOOKUP(F157,DropDataHere!$C$3:$G$446,5,FALSE)))</f>
        <v>7886.43</v>
      </c>
      <c r="K157" s="133"/>
    </row>
    <row r="158" spans="1:11" ht="12.75" customHeight="1" x14ac:dyDescent="0.2">
      <c r="A158" s="1" t="str">
        <f t="shared" si="6"/>
        <v>291</v>
      </c>
      <c r="B158" s="1">
        <f t="shared" si="8"/>
        <v>1</v>
      </c>
      <c r="C158" s="1" t="str">
        <f t="shared" si="7"/>
        <v>290547</v>
      </c>
      <c r="D158" s="14" t="s">
        <v>467</v>
      </c>
      <c r="E158" s="14" t="s">
        <v>468</v>
      </c>
      <c r="F158" s="14" t="s">
        <v>469</v>
      </c>
      <c r="G158" s="14" t="s">
        <v>470</v>
      </c>
      <c r="H158" s="1" t="s">
        <v>950</v>
      </c>
      <c r="I158" s="1">
        <f>IF(ISERROR(VLOOKUP(F158,DropDataHere!$C$3:$G$446,4,FALSE)),0,(VLOOKUP(F158,DropDataHere!$C$3:$G$446,4,FALSE)))</f>
        <v>13423.89</v>
      </c>
      <c r="J158" s="1">
        <f>IF(ISERROR(VLOOKUP(F158,DropDataHere!$C$3:$G$446,5,FALSE)),0,(VLOOKUP(F158,DropDataHere!$C$3:$G$446,5,FALSE)))</f>
        <v>13256.96</v>
      </c>
      <c r="K158" s="133"/>
    </row>
    <row r="159" spans="1:11" ht="12.75" customHeight="1" x14ac:dyDescent="0.2">
      <c r="A159" s="1" t="str">
        <f t="shared" ref="A159:A220" si="9">D159&amp;B159</f>
        <v>292</v>
      </c>
      <c r="B159" s="1">
        <f t="shared" si="8"/>
        <v>2</v>
      </c>
      <c r="C159" s="1" t="str">
        <f t="shared" si="7"/>
        <v>290566</v>
      </c>
      <c r="D159" s="14" t="s">
        <v>467</v>
      </c>
      <c r="E159" s="14" t="s">
        <v>468</v>
      </c>
      <c r="F159" s="14" t="s">
        <v>473</v>
      </c>
      <c r="G159" s="14" t="s">
        <v>474</v>
      </c>
      <c r="H159" s="1" t="s">
        <v>950</v>
      </c>
      <c r="I159" s="1">
        <f>IF(ISERROR(VLOOKUP(F159,DropDataHere!$C$3:$G$446,4,FALSE)),0,(VLOOKUP(F159,DropDataHere!$C$3:$G$446,4,FALSE)))</f>
        <v>4904.28</v>
      </c>
      <c r="J159" s="1">
        <f>IF(ISERROR(VLOOKUP(F159,DropDataHere!$C$3:$G$446,5,FALSE)),0,(VLOOKUP(F159,DropDataHere!$C$3:$G$446,5,FALSE)))</f>
        <v>5170.25</v>
      </c>
      <c r="K159" s="133"/>
    </row>
    <row r="160" spans="1:11" ht="12.75" customHeight="1" x14ac:dyDescent="0.2">
      <c r="A160" s="1" t="str">
        <f t="shared" si="9"/>
        <v>321</v>
      </c>
      <c r="B160" s="1">
        <f t="shared" si="8"/>
        <v>1</v>
      </c>
      <c r="C160" s="1" t="str">
        <f t="shared" si="7"/>
        <v>320474</v>
      </c>
      <c r="D160" s="14" t="s">
        <v>486</v>
      </c>
      <c r="E160" s="14" t="s">
        <v>487</v>
      </c>
      <c r="F160" s="14" t="s">
        <v>389</v>
      </c>
      <c r="G160" s="14" t="s">
        <v>390</v>
      </c>
      <c r="H160" s="1" t="s">
        <v>950</v>
      </c>
      <c r="I160" s="1">
        <f>IF(ISERROR(VLOOKUP(F160,DropDataHere!$C$3:$G$446,4,FALSE)),0,(VLOOKUP(F160,DropDataHere!$C$3:$G$446,4,FALSE)))</f>
        <v>9443.6299999999992</v>
      </c>
      <c r="J160" s="1">
        <f>IF(ISERROR(VLOOKUP(F160,DropDataHere!$C$3:$G$446,5,FALSE)),0,(VLOOKUP(F160,DropDataHere!$C$3:$G$446,5,FALSE)))</f>
        <v>9773.9699999999993</v>
      </c>
      <c r="K160" s="133"/>
    </row>
    <row r="161" spans="1:11" ht="12.75" customHeight="1" x14ac:dyDescent="0.2">
      <c r="A161" s="1" t="str">
        <f t="shared" si="9"/>
        <v>322</v>
      </c>
      <c r="B161" s="1">
        <f t="shared" si="8"/>
        <v>2</v>
      </c>
      <c r="C161" s="1" t="str">
        <f t="shared" si="7"/>
        <v>320583</v>
      </c>
      <c r="D161" s="14" t="s">
        <v>486</v>
      </c>
      <c r="E161" s="14" t="s">
        <v>487</v>
      </c>
      <c r="F161" s="14" t="s">
        <v>488</v>
      </c>
      <c r="G161" s="14" t="s">
        <v>489</v>
      </c>
      <c r="H161" s="1" t="s">
        <v>950</v>
      </c>
      <c r="I161" s="1">
        <f>IF(ISERROR(VLOOKUP(F161,DropDataHere!$C$3:$G$446,4,FALSE)),0,(VLOOKUP(F161,DropDataHere!$C$3:$G$446,4,FALSE)))</f>
        <v>102627.32</v>
      </c>
      <c r="J161" s="1">
        <f>IF(ISERROR(VLOOKUP(F161,DropDataHere!$C$3:$G$446,5,FALSE)),0,(VLOOKUP(F161,DropDataHere!$C$3:$G$446,5,FALSE)))</f>
        <v>110440.13</v>
      </c>
      <c r="K161" s="133"/>
    </row>
    <row r="162" spans="1:11" ht="12.75" customHeight="1" x14ac:dyDescent="0.2">
      <c r="A162" s="1" t="str">
        <f t="shared" si="9"/>
        <v>323</v>
      </c>
      <c r="B162" s="1">
        <f t="shared" si="8"/>
        <v>3</v>
      </c>
      <c r="C162" s="1" t="str">
        <f t="shared" si="7"/>
        <v>320586</v>
      </c>
      <c r="D162" s="14" t="s">
        <v>486</v>
      </c>
      <c r="E162" s="14" t="s">
        <v>487</v>
      </c>
      <c r="F162" s="14" t="s">
        <v>492</v>
      </c>
      <c r="G162" s="14" t="s">
        <v>493</v>
      </c>
      <c r="H162" s="1" t="s">
        <v>950</v>
      </c>
      <c r="I162" s="1">
        <f>IF(ISERROR(VLOOKUP(F162,DropDataHere!$C$3:$G$446,4,FALSE)),0,(VLOOKUP(F162,DropDataHere!$C$3:$G$446,4,FALSE)))</f>
        <v>35222.76</v>
      </c>
      <c r="J162" s="1">
        <f>IF(ISERROR(VLOOKUP(F162,DropDataHere!$C$3:$G$446,5,FALSE)),0,(VLOOKUP(F162,DropDataHere!$C$3:$G$446,5,FALSE)))</f>
        <v>35222.76</v>
      </c>
      <c r="K162" s="133"/>
    </row>
    <row r="163" spans="1:11" ht="13.5" customHeight="1" x14ac:dyDescent="0.2">
      <c r="A163" s="1" t="str">
        <f t="shared" si="9"/>
        <v>324</v>
      </c>
      <c r="B163" s="1">
        <f t="shared" si="8"/>
        <v>4</v>
      </c>
      <c r="C163" s="1" t="str">
        <f t="shared" si="7"/>
        <v>320588</v>
      </c>
      <c r="D163" s="14" t="s">
        <v>486</v>
      </c>
      <c r="E163" s="14" t="s">
        <v>487</v>
      </c>
      <c r="F163" s="14" t="s">
        <v>494</v>
      </c>
      <c r="G163" s="14" t="s">
        <v>495</v>
      </c>
      <c r="H163" s="1" t="s">
        <v>950</v>
      </c>
      <c r="I163" s="1">
        <f>IF(ISERROR(VLOOKUP(F163,DropDataHere!$C$3:$G$446,4,FALSE)),0,(VLOOKUP(F163,DropDataHere!$C$3:$G$446,4,FALSE)))</f>
        <v>3698.34</v>
      </c>
      <c r="J163" s="1">
        <f>IF(ISERROR(VLOOKUP(F163,DropDataHere!$C$3:$G$446,5,FALSE)),0,(VLOOKUP(F163,DropDataHere!$C$3:$G$446,5,FALSE)))</f>
        <v>4123.5600000000004</v>
      </c>
      <c r="K163" s="133"/>
    </row>
    <row r="164" spans="1:11" ht="12.75" customHeight="1" x14ac:dyDescent="0.2">
      <c r="A164" s="1" t="str">
        <f t="shared" si="9"/>
        <v>325</v>
      </c>
      <c r="B164" s="1">
        <f t="shared" si="8"/>
        <v>5</v>
      </c>
      <c r="C164" s="1" t="str">
        <f t="shared" si="7"/>
        <v>320589</v>
      </c>
      <c r="D164" s="14" t="s">
        <v>486</v>
      </c>
      <c r="E164" s="14" t="s">
        <v>487</v>
      </c>
      <c r="F164" s="14" t="s">
        <v>496</v>
      </c>
      <c r="G164" s="14" t="s">
        <v>497</v>
      </c>
      <c r="H164" s="1" t="s">
        <v>950</v>
      </c>
      <c r="I164" s="1">
        <f>IF(ISERROR(VLOOKUP(F164,DropDataHere!$C$3:$G$446,4,FALSE)),0,(VLOOKUP(F164,DropDataHere!$C$3:$G$446,4,FALSE)))</f>
        <v>7210.44</v>
      </c>
      <c r="J164" s="1">
        <f>IF(ISERROR(VLOOKUP(F164,DropDataHere!$C$3:$G$446,5,FALSE)),0,(VLOOKUP(F164,DropDataHere!$C$3:$G$446,5,FALSE)))</f>
        <v>7711.16</v>
      </c>
      <c r="K164" s="133"/>
    </row>
    <row r="165" spans="1:11" ht="12.75" customHeight="1" x14ac:dyDescent="0.2">
      <c r="A165" s="1" t="str">
        <f t="shared" si="9"/>
        <v>326</v>
      </c>
      <c r="B165" s="1">
        <f t="shared" si="8"/>
        <v>6</v>
      </c>
      <c r="C165" s="1" t="str">
        <f t="shared" si="7"/>
        <v>320590</v>
      </c>
      <c r="D165" s="14" t="s">
        <v>486</v>
      </c>
      <c r="E165" s="14" t="s">
        <v>487</v>
      </c>
      <c r="F165" s="14" t="s">
        <v>498</v>
      </c>
      <c r="G165" s="14" t="s">
        <v>499</v>
      </c>
      <c r="H165" s="1" t="s">
        <v>950</v>
      </c>
      <c r="I165" s="1">
        <f>IF(ISERROR(VLOOKUP(F165,DropDataHere!$C$3:$G$446,4,FALSE)),0,(VLOOKUP(F165,DropDataHere!$C$3:$G$446,4,FALSE)))</f>
        <v>5727.24</v>
      </c>
      <c r="J165" s="1">
        <f>IF(ISERROR(VLOOKUP(F165,DropDataHere!$C$3:$G$446,5,FALSE)),0,(VLOOKUP(F165,DropDataHere!$C$3:$G$446,5,FALSE)))</f>
        <v>5727.24</v>
      </c>
      <c r="K165" s="133"/>
    </row>
    <row r="166" spans="1:11" ht="12.75" customHeight="1" x14ac:dyDescent="0.2">
      <c r="A166" s="1" t="str">
        <f t="shared" si="9"/>
        <v>327</v>
      </c>
      <c r="B166" s="1">
        <f t="shared" si="8"/>
        <v>7</v>
      </c>
      <c r="C166" s="1" t="str">
        <f t="shared" si="7"/>
        <v>320591</v>
      </c>
      <c r="D166" s="14" t="s">
        <v>486</v>
      </c>
      <c r="E166" s="14" t="s">
        <v>487</v>
      </c>
      <c r="F166" s="14" t="s">
        <v>500</v>
      </c>
      <c r="G166" s="14" t="s">
        <v>501</v>
      </c>
      <c r="H166" s="1" t="s">
        <v>950</v>
      </c>
      <c r="I166" s="1">
        <f>IF(ISERROR(VLOOKUP(F166,DropDataHere!$C$3:$G$446,4,FALSE)),0,(VLOOKUP(F166,DropDataHere!$C$3:$G$446,4,FALSE)))</f>
        <v>7165.76</v>
      </c>
      <c r="J166" s="1">
        <f>IF(ISERROR(VLOOKUP(F166,DropDataHere!$C$3:$G$446,5,FALSE)),0,(VLOOKUP(F166,DropDataHere!$C$3:$G$446,5,FALSE)))</f>
        <v>6826.62</v>
      </c>
      <c r="K166" s="133"/>
    </row>
    <row r="167" spans="1:11" ht="12.75" customHeight="1" x14ac:dyDescent="0.2">
      <c r="A167" s="1" t="str">
        <f t="shared" si="9"/>
        <v>328</v>
      </c>
      <c r="B167" s="1">
        <f t="shared" si="8"/>
        <v>8</v>
      </c>
      <c r="C167" s="1" t="str">
        <f t="shared" si="7"/>
        <v>320592</v>
      </c>
      <c r="D167" s="14" t="s">
        <v>486</v>
      </c>
      <c r="E167" s="14" t="s">
        <v>487</v>
      </c>
      <c r="F167" s="14" t="s">
        <v>502</v>
      </c>
      <c r="G167" s="14" t="s">
        <v>503</v>
      </c>
      <c r="H167" s="1" t="s">
        <v>950</v>
      </c>
      <c r="I167" s="1">
        <f>IF(ISERROR(VLOOKUP(F167,DropDataHere!$C$3:$G$446,4,FALSE)),0,(VLOOKUP(F167,DropDataHere!$C$3:$G$446,4,FALSE)))</f>
        <v>7498.11</v>
      </c>
      <c r="J167" s="1">
        <f>IF(ISERROR(VLOOKUP(F167,DropDataHere!$C$3:$G$446,5,FALSE)),0,(VLOOKUP(F167,DropDataHere!$C$3:$G$446,5,FALSE)))</f>
        <v>7582.19</v>
      </c>
      <c r="K167" s="133"/>
    </row>
    <row r="168" spans="1:11" ht="12.75" customHeight="1" x14ac:dyDescent="0.2">
      <c r="A168" s="1" t="str">
        <f t="shared" si="9"/>
        <v>329</v>
      </c>
      <c r="B168" s="1">
        <f t="shared" si="8"/>
        <v>9</v>
      </c>
      <c r="C168" s="1" t="str">
        <f t="shared" si="7"/>
        <v>320593</v>
      </c>
      <c r="D168" s="14" t="s">
        <v>486</v>
      </c>
      <c r="E168" s="14" t="s">
        <v>487</v>
      </c>
      <c r="F168" s="14" t="s">
        <v>504</v>
      </c>
      <c r="G168" s="14" t="s">
        <v>505</v>
      </c>
      <c r="H168" s="1" t="s">
        <v>950</v>
      </c>
      <c r="I168" s="1">
        <f>IF(ISERROR(VLOOKUP(F168,DropDataHere!$C$3:$G$446,4,FALSE)),0,(VLOOKUP(F168,DropDataHere!$C$3:$G$446,4,FALSE)))</f>
        <v>10066.23</v>
      </c>
      <c r="J168" s="1">
        <f>IF(ISERROR(VLOOKUP(F168,DropDataHere!$C$3:$G$446,5,FALSE)),0,(VLOOKUP(F168,DropDataHere!$C$3:$G$446,5,FALSE)))</f>
        <v>9837.2800000000007</v>
      </c>
      <c r="K168" s="133"/>
    </row>
    <row r="169" spans="1:11" ht="12.75" customHeight="1" x14ac:dyDescent="0.2">
      <c r="A169" s="1" t="str">
        <f t="shared" si="9"/>
        <v>3210</v>
      </c>
      <c r="B169" s="1">
        <f t="shared" si="8"/>
        <v>10</v>
      </c>
      <c r="C169" s="1" t="str">
        <f t="shared" si="7"/>
        <v>320594</v>
      </c>
      <c r="D169" s="14" t="s">
        <v>486</v>
      </c>
      <c r="E169" s="14" t="s">
        <v>487</v>
      </c>
      <c r="F169" s="14" t="s">
        <v>506</v>
      </c>
      <c r="G169" s="14" t="s">
        <v>507</v>
      </c>
      <c r="H169" s="1" t="s">
        <v>950</v>
      </c>
      <c r="I169" s="1">
        <f>IF(ISERROR(VLOOKUP(F169,DropDataHere!$C$3:$G$446,4,FALSE)),0,(VLOOKUP(F169,DropDataHere!$C$3:$G$446,4,FALSE)))</f>
        <v>4557.66</v>
      </c>
      <c r="J169" s="1">
        <f>IF(ISERROR(VLOOKUP(F169,DropDataHere!$C$3:$G$446,5,FALSE)),0,(VLOOKUP(F169,DropDataHere!$C$3:$G$446,5,FALSE)))</f>
        <v>4914.5200000000004</v>
      </c>
      <c r="K169" s="133"/>
    </row>
    <row r="170" spans="1:11" ht="12.75" customHeight="1" x14ac:dyDescent="0.2">
      <c r="A170" s="1" t="str">
        <f t="shared" si="9"/>
        <v>3211</v>
      </c>
      <c r="B170" s="1">
        <f t="shared" si="8"/>
        <v>11</v>
      </c>
      <c r="C170" s="1" t="str">
        <f t="shared" si="7"/>
        <v>320595</v>
      </c>
      <c r="D170" s="14" t="s">
        <v>486</v>
      </c>
      <c r="E170" s="14" t="s">
        <v>487</v>
      </c>
      <c r="F170" s="14" t="s">
        <v>508</v>
      </c>
      <c r="G170" s="14" t="s">
        <v>509</v>
      </c>
      <c r="H170" s="1" t="s">
        <v>950</v>
      </c>
      <c r="I170" s="1">
        <f>IF(ISERROR(VLOOKUP(F170,DropDataHere!$C$3:$G$446,4,FALSE)),0,(VLOOKUP(F170,DropDataHere!$C$3:$G$446,4,FALSE)))</f>
        <v>16722.09</v>
      </c>
      <c r="J170" s="1">
        <f>IF(ISERROR(VLOOKUP(F170,DropDataHere!$C$3:$G$446,5,FALSE)),0,(VLOOKUP(F170,DropDataHere!$C$3:$G$446,5,FALSE)))</f>
        <v>13974.97</v>
      </c>
      <c r="K170" s="133"/>
    </row>
    <row r="171" spans="1:11" ht="12.75" customHeight="1" x14ac:dyDescent="0.2">
      <c r="A171" s="1" t="str">
        <f t="shared" si="9"/>
        <v>3212</v>
      </c>
      <c r="B171" s="1">
        <f t="shared" si="8"/>
        <v>12</v>
      </c>
      <c r="C171" s="1" t="str">
        <f t="shared" si="7"/>
        <v>320596</v>
      </c>
      <c r="D171" s="14" t="s">
        <v>486</v>
      </c>
      <c r="E171" s="14" t="s">
        <v>487</v>
      </c>
      <c r="F171" s="14" t="s">
        <v>510</v>
      </c>
      <c r="G171" s="14" t="s">
        <v>511</v>
      </c>
      <c r="H171" s="1" t="s">
        <v>950</v>
      </c>
      <c r="I171" s="1">
        <f>IF(ISERROR(VLOOKUP(F171,DropDataHere!$C$3:$G$446,4,FALSE)),0,(VLOOKUP(F171,DropDataHere!$C$3:$G$446,4,FALSE)))</f>
        <v>4725.7</v>
      </c>
      <c r="J171" s="1">
        <f>IF(ISERROR(VLOOKUP(F171,DropDataHere!$C$3:$G$446,5,FALSE)),0,(VLOOKUP(F171,DropDataHere!$C$3:$G$446,5,FALSE)))</f>
        <v>4615.8</v>
      </c>
      <c r="K171" s="133"/>
    </row>
    <row r="172" spans="1:11" ht="12.75" customHeight="1" x14ac:dyDescent="0.2">
      <c r="A172" s="1" t="str">
        <f t="shared" si="9"/>
        <v>3213</v>
      </c>
      <c r="B172" s="1">
        <f t="shared" si="8"/>
        <v>13</v>
      </c>
      <c r="C172" s="1" t="str">
        <f t="shared" si="7"/>
        <v>320597</v>
      </c>
      <c r="D172" s="14" t="s">
        <v>486</v>
      </c>
      <c r="E172" s="14" t="s">
        <v>487</v>
      </c>
      <c r="F172" s="14" t="s">
        <v>512</v>
      </c>
      <c r="G172" s="14" t="s">
        <v>513</v>
      </c>
      <c r="H172" s="1" t="s">
        <v>950</v>
      </c>
      <c r="I172" s="1">
        <f>IF(ISERROR(VLOOKUP(F172,DropDataHere!$C$3:$G$446,4,FALSE)),0,(VLOOKUP(F172,DropDataHere!$C$3:$G$446,4,FALSE)))</f>
        <v>7223.57</v>
      </c>
      <c r="J172" s="1">
        <f>IF(ISERROR(VLOOKUP(F172,DropDataHere!$C$3:$G$446,5,FALSE)),0,(VLOOKUP(F172,DropDataHere!$C$3:$G$446,5,FALSE)))</f>
        <v>7055.58</v>
      </c>
      <c r="K172" s="133"/>
    </row>
    <row r="173" spans="1:11" ht="12.75" customHeight="1" x14ac:dyDescent="0.2">
      <c r="A173" s="1" t="str">
        <f t="shared" si="9"/>
        <v>331</v>
      </c>
      <c r="B173" s="1">
        <f t="shared" si="8"/>
        <v>1</v>
      </c>
      <c r="C173" s="1" t="str">
        <f t="shared" si="7"/>
        <v>330605</v>
      </c>
      <c r="D173" s="14" t="s">
        <v>516</v>
      </c>
      <c r="E173" s="14" t="s">
        <v>517</v>
      </c>
      <c r="F173" s="14" t="s">
        <v>518</v>
      </c>
      <c r="G173" s="14" t="s">
        <v>519</v>
      </c>
      <c r="H173" s="1" t="s">
        <v>950</v>
      </c>
      <c r="I173" s="1">
        <f>IF(ISERROR(VLOOKUP(F173,DropDataHere!$C$3:$G$446,4,FALSE)),0,(VLOOKUP(F173,DropDataHere!$C$3:$G$446,4,FALSE)))</f>
        <v>18331.509999999998</v>
      </c>
      <c r="J173" s="1">
        <f>IF(ISERROR(VLOOKUP(F173,DropDataHere!$C$3:$G$446,5,FALSE)),0,(VLOOKUP(F173,DropDataHere!$C$3:$G$446,5,FALSE)))</f>
        <v>18538.13</v>
      </c>
      <c r="K173" s="133"/>
    </row>
    <row r="174" spans="1:11" ht="12.75" customHeight="1" x14ac:dyDescent="0.2">
      <c r="A174" s="1" t="str">
        <f t="shared" si="9"/>
        <v>332</v>
      </c>
      <c r="B174" s="1">
        <f t="shared" si="8"/>
        <v>2</v>
      </c>
      <c r="C174" s="1" t="str">
        <f t="shared" si="7"/>
        <v>330607</v>
      </c>
      <c r="D174" s="14" t="s">
        <v>516</v>
      </c>
      <c r="E174" s="14" t="s">
        <v>517</v>
      </c>
      <c r="F174" s="14" t="s">
        <v>522</v>
      </c>
      <c r="G174" s="14" t="s">
        <v>523</v>
      </c>
      <c r="H174" s="1" t="s">
        <v>950</v>
      </c>
      <c r="I174" s="1">
        <f>IF(ISERROR(VLOOKUP(F174,DropDataHere!$C$3:$G$446,4,FALSE)),0,(VLOOKUP(F174,DropDataHere!$C$3:$G$446,4,FALSE)))</f>
        <v>7157.99</v>
      </c>
      <c r="J174" s="1">
        <f>IF(ISERROR(VLOOKUP(F174,DropDataHere!$C$3:$G$446,5,FALSE)),0,(VLOOKUP(F174,DropDataHere!$C$3:$G$446,5,FALSE)))</f>
        <v>7076.26</v>
      </c>
      <c r="K174" s="133"/>
    </row>
    <row r="175" spans="1:11" ht="12.75" customHeight="1" x14ac:dyDescent="0.2">
      <c r="A175" s="1" t="str">
        <f t="shared" si="9"/>
        <v>333</v>
      </c>
      <c r="B175" s="1">
        <f t="shared" si="8"/>
        <v>3</v>
      </c>
      <c r="C175" s="1" t="str">
        <f t="shared" si="7"/>
        <v>330978</v>
      </c>
      <c r="D175" s="14" t="s">
        <v>516</v>
      </c>
      <c r="E175" s="14" t="s">
        <v>517</v>
      </c>
      <c r="F175" s="14" t="s">
        <v>845</v>
      </c>
      <c r="G175" s="14" t="s">
        <v>846</v>
      </c>
      <c r="H175" s="1" t="s">
        <v>950</v>
      </c>
      <c r="I175" s="1">
        <f>IF(ISERROR(VLOOKUP(F175,DropDataHere!$C$3:$G$446,4,FALSE)),0,(VLOOKUP(F175,DropDataHere!$C$3:$G$446,4,FALSE)))</f>
        <v>12724.66</v>
      </c>
      <c r="J175" s="1">
        <f>IF(ISERROR(VLOOKUP(F175,DropDataHere!$C$3:$G$446,5,FALSE)),0,(VLOOKUP(F175,DropDataHere!$C$3:$G$446,5,FALSE)))</f>
        <v>12997.64</v>
      </c>
      <c r="K175" s="133"/>
    </row>
    <row r="176" spans="1:11" ht="12.75" customHeight="1" x14ac:dyDescent="0.2">
      <c r="A176" s="1" t="str">
        <f t="shared" si="9"/>
        <v>341</v>
      </c>
      <c r="B176" s="1">
        <f t="shared" si="8"/>
        <v>1</v>
      </c>
      <c r="C176" s="1" t="str">
        <f t="shared" si="7"/>
        <v>340612</v>
      </c>
      <c r="D176" s="14" t="s">
        <v>526</v>
      </c>
      <c r="E176" s="14" t="s">
        <v>527</v>
      </c>
      <c r="F176" s="14" t="s">
        <v>528</v>
      </c>
      <c r="G176" s="14" t="s">
        <v>529</v>
      </c>
      <c r="H176" s="1" t="s">
        <v>950</v>
      </c>
      <c r="I176" s="1">
        <f>IF(ISERROR(VLOOKUP(F176,DropDataHere!$C$3:$G$446,4,FALSE)),0,(VLOOKUP(F176,DropDataHere!$C$3:$G$446,4,FALSE)))</f>
        <v>28498.76</v>
      </c>
      <c r="J176" s="1">
        <f>IF(ISERROR(VLOOKUP(F176,DropDataHere!$C$3:$G$446,5,FALSE)),0,(VLOOKUP(F176,DropDataHere!$C$3:$G$446,5,FALSE)))</f>
        <v>28799.37</v>
      </c>
      <c r="K176" s="133"/>
    </row>
    <row r="177" spans="1:11" ht="12.75" customHeight="1" x14ac:dyDescent="0.2">
      <c r="A177" s="1" t="str">
        <f t="shared" si="9"/>
        <v>342</v>
      </c>
      <c r="B177" s="1">
        <f t="shared" si="8"/>
        <v>2</v>
      </c>
      <c r="C177" s="1" t="str">
        <f t="shared" si="7"/>
        <v>340614</v>
      </c>
      <c r="D177" s="14" t="s">
        <v>526</v>
      </c>
      <c r="E177" s="14" t="s">
        <v>527</v>
      </c>
      <c r="F177" s="14" t="s">
        <v>532</v>
      </c>
      <c r="G177" s="14" t="s">
        <v>533</v>
      </c>
      <c r="H177" s="1" t="s">
        <v>950</v>
      </c>
      <c r="I177" s="1">
        <f>IF(ISERROR(VLOOKUP(F177,DropDataHere!$C$3:$G$446,4,FALSE)),0,(VLOOKUP(F177,DropDataHere!$C$3:$G$446,4,FALSE)))</f>
        <v>3263.17</v>
      </c>
      <c r="J177" s="1">
        <f>IF(ISERROR(VLOOKUP(F177,DropDataHere!$C$3:$G$446,5,FALSE)),0,(VLOOKUP(F177,DropDataHere!$C$3:$G$446,5,FALSE)))</f>
        <v>3214.64</v>
      </c>
      <c r="K177" s="133"/>
    </row>
    <row r="178" spans="1:11" ht="12.75" customHeight="1" x14ac:dyDescent="0.2">
      <c r="A178" s="1" t="str">
        <f t="shared" si="9"/>
        <v>343</v>
      </c>
      <c r="B178" s="1">
        <f t="shared" si="8"/>
        <v>3</v>
      </c>
      <c r="C178" s="1" t="str">
        <f t="shared" si="7"/>
        <v>340617</v>
      </c>
      <c r="D178" s="14" t="s">
        <v>526</v>
      </c>
      <c r="E178" s="14" t="s">
        <v>527</v>
      </c>
      <c r="F178" s="14" t="s">
        <v>914</v>
      </c>
      <c r="G178" s="14" t="s">
        <v>915</v>
      </c>
      <c r="H178" s="1" t="s">
        <v>950</v>
      </c>
      <c r="I178" s="1">
        <f>IF(ISERROR(VLOOKUP(F178,DropDataHere!$C$3:$G$446,4,FALSE)),0,(VLOOKUP(F178,DropDataHere!$C$3:$G$446,4,FALSE)))</f>
        <v>0</v>
      </c>
      <c r="J178" s="1">
        <f>IF(ISERROR(VLOOKUP(F178,DropDataHere!$C$3:$G$446,5,FALSE)),0,(VLOOKUP(F178,DropDataHere!$C$3:$G$446,5,FALSE)))</f>
        <v>0</v>
      </c>
      <c r="K178" s="133"/>
    </row>
    <row r="179" spans="1:11" ht="12.75" customHeight="1" x14ac:dyDescent="0.2">
      <c r="A179" s="1" t="str">
        <f t="shared" si="9"/>
        <v>344</v>
      </c>
      <c r="B179" s="1">
        <f t="shared" si="8"/>
        <v>4</v>
      </c>
      <c r="C179" s="1" t="str">
        <f t="shared" si="7"/>
        <v>340620</v>
      </c>
      <c r="D179" s="14" t="s">
        <v>526</v>
      </c>
      <c r="E179" s="14" t="s">
        <v>527</v>
      </c>
      <c r="F179" s="14" t="s">
        <v>534</v>
      </c>
      <c r="G179" s="14" t="s">
        <v>535</v>
      </c>
      <c r="H179" s="1" t="s">
        <v>950</v>
      </c>
      <c r="I179" s="1">
        <f>IF(ISERROR(VLOOKUP(F179,DropDataHere!$C$3:$G$446,4,FALSE)),0,(VLOOKUP(F179,DropDataHere!$C$3:$G$446,4,FALSE)))</f>
        <v>0</v>
      </c>
      <c r="J179" s="1">
        <f>IF(ISERROR(VLOOKUP(F179,DropDataHere!$C$3:$G$446,5,FALSE)),0,(VLOOKUP(F179,DropDataHere!$C$3:$G$446,5,FALSE)))</f>
        <v>0</v>
      </c>
      <c r="K179" s="133"/>
    </row>
    <row r="180" spans="1:11" ht="12.75" customHeight="1" x14ac:dyDescent="0.2">
      <c r="A180" s="1" t="str">
        <f t="shared" si="9"/>
        <v>345</v>
      </c>
      <c r="B180" s="1">
        <f t="shared" si="8"/>
        <v>5</v>
      </c>
      <c r="C180" s="1" t="str">
        <f t="shared" si="7"/>
        <v>341215</v>
      </c>
      <c r="D180" s="14" t="s">
        <v>526</v>
      </c>
      <c r="E180" s="14" t="s">
        <v>527</v>
      </c>
      <c r="F180" s="14" t="s">
        <v>538</v>
      </c>
      <c r="G180" s="14" t="s">
        <v>539</v>
      </c>
      <c r="H180" s="1" t="s">
        <v>950</v>
      </c>
      <c r="I180" s="1">
        <f>IF(ISERROR(VLOOKUP(F180,DropDataHere!$C$3:$G$446,4,FALSE)),0,(VLOOKUP(F180,DropDataHere!$C$3:$G$446,4,FALSE)))</f>
        <v>5859</v>
      </c>
      <c r="J180" s="1">
        <f>IF(ISERROR(VLOOKUP(F180,DropDataHere!$C$3:$G$446,5,FALSE)),0,(VLOOKUP(F180,DropDataHere!$C$3:$G$446,5,FALSE)))</f>
        <v>6277.5</v>
      </c>
      <c r="K180" s="133"/>
    </row>
    <row r="181" spans="1:11" ht="12.75" customHeight="1" x14ac:dyDescent="0.2">
      <c r="A181" s="1" t="str">
        <f t="shared" si="9"/>
        <v>346</v>
      </c>
      <c r="B181" s="1">
        <f t="shared" si="8"/>
        <v>6</v>
      </c>
      <c r="C181" s="1" t="str">
        <f t="shared" si="7"/>
        <v>341227</v>
      </c>
      <c r="D181" s="14" t="s">
        <v>526</v>
      </c>
      <c r="E181" s="14" t="s">
        <v>527</v>
      </c>
      <c r="F181" s="14" t="s">
        <v>540</v>
      </c>
      <c r="G181" s="14" t="s">
        <v>541</v>
      </c>
      <c r="H181" s="1" t="s">
        <v>950</v>
      </c>
      <c r="I181" s="1">
        <f>IF(ISERROR(VLOOKUP(F181,DropDataHere!$C$3:$G$446,4,FALSE)),0,(VLOOKUP(F181,DropDataHere!$C$3:$G$446,4,FALSE)))</f>
        <v>18809.16</v>
      </c>
      <c r="J181" s="1">
        <f>IF(ISERROR(VLOOKUP(F181,DropDataHere!$C$3:$G$446,5,FALSE)),0,(VLOOKUP(F181,DropDataHere!$C$3:$G$446,5,FALSE)))</f>
        <v>17875.509999999998</v>
      </c>
      <c r="K181" s="133"/>
    </row>
    <row r="182" spans="1:11" ht="12.75" customHeight="1" x14ac:dyDescent="0.2">
      <c r="A182" s="1" t="str">
        <f t="shared" si="9"/>
        <v>361</v>
      </c>
      <c r="B182" s="1">
        <f t="shared" si="8"/>
        <v>1</v>
      </c>
      <c r="C182" s="1" t="str">
        <f t="shared" ref="C182:C240" si="10">D182&amp;F182</f>
        <v>361203</v>
      </c>
      <c r="D182" s="14" t="s">
        <v>548</v>
      </c>
      <c r="E182" s="14" t="s">
        <v>549</v>
      </c>
      <c r="F182" s="14" t="s">
        <v>558</v>
      </c>
      <c r="G182" s="14" t="s">
        <v>559</v>
      </c>
      <c r="H182" s="1" t="s">
        <v>950</v>
      </c>
      <c r="I182" s="1">
        <f>IF(ISERROR(VLOOKUP(F182,DropDataHere!$C$3:$G$446,4,FALSE)),0,(VLOOKUP(F182,DropDataHere!$C$3:$G$446,4,FALSE)))</f>
        <v>12143.14</v>
      </c>
      <c r="J182" s="1">
        <f>IF(ISERROR(VLOOKUP(F182,DropDataHere!$C$3:$G$446,5,FALSE)),0,(VLOOKUP(F182,DropDataHere!$C$3:$G$446,5,FALSE)))</f>
        <v>12223.35</v>
      </c>
      <c r="K182" s="133"/>
    </row>
    <row r="183" spans="1:11" ht="12.75" customHeight="1" x14ac:dyDescent="0.2">
      <c r="A183" s="1" t="str">
        <f t="shared" si="9"/>
        <v>371</v>
      </c>
      <c r="B183" s="1">
        <f t="shared" si="8"/>
        <v>1</v>
      </c>
      <c r="C183" s="1" t="str">
        <f t="shared" si="10"/>
        <v>370671</v>
      </c>
      <c r="D183" s="14" t="s">
        <v>560</v>
      </c>
      <c r="E183" s="14" t="s">
        <v>561</v>
      </c>
      <c r="F183" s="14" t="s">
        <v>562</v>
      </c>
      <c r="G183" s="14" t="s">
        <v>563</v>
      </c>
      <c r="H183" s="1" t="s">
        <v>950</v>
      </c>
      <c r="I183" s="1">
        <f>IF(ISERROR(VLOOKUP(F183,DropDataHere!$C$3:$G$446,4,FALSE)),0,(VLOOKUP(F183,DropDataHere!$C$3:$G$446,4,FALSE)))</f>
        <v>0</v>
      </c>
      <c r="J183" s="1">
        <f>IF(ISERROR(VLOOKUP(F183,DropDataHere!$C$3:$G$446,5,FALSE)),0,(VLOOKUP(F183,DropDataHere!$C$3:$G$446,5,FALSE)))</f>
        <v>0</v>
      </c>
      <c r="K183" s="133"/>
    </row>
    <row r="184" spans="1:11" ht="12.75" customHeight="1" x14ac:dyDescent="0.2">
      <c r="A184" s="1" t="str">
        <f t="shared" si="9"/>
        <v>372</v>
      </c>
      <c r="B184" s="1">
        <f t="shared" si="8"/>
        <v>2</v>
      </c>
      <c r="C184" s="1" t="str">
        <f t="shared" si="10"/>
        <v>370674</v>
      </c>
      <c r="D184" s="14" t="s">
        <v>560</v>
      </c>
      <c r="E184" s="14" t="s">
        <v>561</v>
      </c>
      <c r="F184" s="14" t="s">
        <v>564</v>
      </c>
      <c r="G184" s="14" t="s">
        <v>565</v>
      </c>
      <c r="H184" s="1" t="s">
        <v>950</v>
      </c>
      <c r="I184" s="1">
        <f>IF(ISERROR(VLOOKUP(F184,DropDataHere!$C$3:$G$446,4,FALSE)),0,(VLOOKUP(F184,DropDataHere!$C$3:$G$446,4,FALSE)))</f>
        <v>17430.86</v>
      </c>
      <c r="J184" s="1">
        <f>IF(ISERROR(VLOOKUP(F184,DropDataHere!$C$3:$G$446,5,FALSE)),0,(VLOOKUP(F184,DropDataHere!$C$3:$G$446,5,FALSE)))</f>
        <v>19481.55</v>
      </c>
      <c r="K184" s="133"/>
    </row>
    <row r="185" spans="1:11" ht="12.75" customHeight="1" x14ac:dyDescent="0.2">
      <c r="A185" s="1" t="str">
        <f t="shared" si="9"/>
        <v>373</v>
      </c>
      <c r="B185" s="1">
        <f t="shared" si="8"/>
        <v>3</v>
      </c>
      <c r="C185" s="1" t="str">
        <f t="shared" si="10"/>
        <v>370679</v>
      </c>
      <c r="D185" s="14" t="s">
        <v>560</v>
      </c>
      <c r="E185" s="14" t="s">
        <v>561</v>
      </c>
      <c r="F185" s="14" t="s">
        <v>568</v>
      </c>
      <c r="G185" s="14" t="s">
        <v>569</v>
      </c>
      <c r="H185" s="1" t="s">
        <v>950</v>
      </c>
      <c r="I185" s="1">
        <f>IF(ISERROR(VLOOKUP(F185,DropDataHere!$C$3:$G$446,4,FALSE)),0,(VLOOKUP(F185,DropDataHere!$C$3:$G$446,4,FALSE)))</f>
        <v>11325.25</v>
      </c>
      <c r="J185" s="1">
        <f>IF(ISERROR(VLOOKUP(F185,DropDataHere!$C$3:$G$446,5,FALSE)),0,(VLOOKUP(F185,DropDataHere!$C$3:$G$446,5,FALSE)))</f>
        <v>11164.25</v>
      </c>
      <c r="K185" s="133"/>
    </row>
    <row r="186" spans="1:11" ht="12.75" customHeight="1" x14ac:dyDescent="0.2">
      <c r="A186" s="1" t="str">
        <f t="shared" si="9"/>
        <v>374</v>
      </c>
      <c r="B186" s="1">
        <f t="shared" si="8"/>
        <v>4</v>
      </c>
      <c r="C186" s="1" t="str">
        <f t="shared" si="10"/>
        <v>370684</v>
      </c>
      <c r="D186" s="14" t="s">
        <v>560</v>
      </c>
      <c r="E186" s="14" t="s">
        <v>561</v>
      </c>
      <c r="F186" s="14" t="s">
        <v>918</v>
      </c>
      <c r="G186" s="14" t="s">
        <v>919</v>
      </c>
      <c r="H186" s="1" t="s">
        <v>950</v>
      </c>
      <c r="I186" s="1">
        <f>IF(ISERROR(VLOOKUP(F186,DropDataHere!$C$3:$G$446,4,FALSE)),0,(VLOOKUP(F186,DropDataHere!$C$3:$G$446,4,FALSE)))</f>
        <v>0</v>
      </c>
      <c r="J186" s="1">
        <f>IF(ISERROR(VLOOKUP(F186,DropDataHere!$C$3:$G$446,5,FALSE)),0,(VLOOKUP(F186,DropDataHere!$C$3:$G$446,5,FALSE)))</f>
        <v>0</v>
      </c>
      <c r="K186" s="133"/>
    </row>
    <row r="187" spans="1:11" ht="12.75" customHeight="1" x14ac:dyDescent="0.2">
      <c r="A187" s="1" t="str">
        <f t="shared" si="9"/>
        <v>381</v>
      </c>
      <c r="B187" s="1">
        <f t="shared" si="8"/>
        <v>1</v>
      </c>
      <c r="C187" s="1" t="str">
        <f t="shared" si="10"/>
        <v>380179</v>
      </c>
      <c r="D187" s="14" t="s">
        <v>572</v>
      </c>
      <c r="E187" s="14" t="s">
        <v>573</v>
      </c>
      <c r="F187" s="14" t="s">
        <v>154</v>
      </c>
      <c r="G187" s="14" t="s">
        <v>38</v>
      </c>
      <c r="H187" s="1" t="s">
        <v>950</v>
      </c>
      <c r="I187" s="1">
        <f>IF(ISERROR(VLOOKUP(F187,DropDataHere!$C$3:$G$446,4,FALSE)),0,(VLOOKUP(F187,DropDataHere!$C$3:$G$446,4,FALSE)))</f>
        <v>240.97</v>
      </c>
      <c r="J187" s="1">
        <f>IF(ISERROR(VLOOKUP(F187,DropDataHere!$C$3:$G$446,5,FALSE)),0,(VLOOKUP(F187,DropDataHere!$C$3:$G$446,5,FALSE)))</f>
        <v>229.07</v>
      </c>
      <c r="K187" s="133"/>
    </row>
    <row r="188" spans="1:11" ht="12.75" customHeight="1" x14ac:dyDescent="0.2">
      <c r="A188" s="1" t="str">
        <f t="shared" si="9"/>
        <v>382</v>
      </c>
      <c r="B188" s="1">
        <f t="shared" si="8"/>
        <v>2</v>
      </c>
      <c r="C188" s="1" t="str">
        <f t="shared" si="10"/>
        <v>380692</v>
      </c>
      <c r="D188" s="14" t="s">
        <v>572</v>
      </c>
      <c r="E188" s="14" t="s">
        <v>573</v>
      </c>
      <c r="F188" s="14" t="s">
        <v>574</v>
      </c>
      <c r="G188" s="14" t="s">
        <v>575</v>
      </c>
      <c r="H188" s="1" t="s">
        <v>950</v>
      </c>
      <c r="I188" s="1">
        <f>IF(ISERROR(VLOOKUP(F188,DropDataHere!$C$3:$G$446,4,FALSE)),0,(VLOOKUP(F188,DropDataHere!$C$3:$G$446,4,FALSE)))</f>
        <v>661.5</v>
      </c>
      <c r="J188" s="1">
        <f>IF(ISERROR(VLOOKUP(F188,DropDataHere!$C$3:$G$446,5,FALSE)),0,(VLOOKUP(F188,DropDataHere!$C$3:$G$446,5,FALSE)))</f>
        <v>599.20000000000005</v>
      </c>
      <c r="K188" s="133"/>
    </row>
    <row r="189" spans="1:11" ht="12.75" customHeight="1" x14ac:dyDescent="0.2">
      <c r="A189" s="1" t="str">
        <f t="shared" si="9"/>
        <v>383</v>
      </c>
      <c r="B189" s="1">
        <f t="shared" si="8"/>
        <v>3</v>
      </c>
      <c r="C189" s="1" t="str">
        <f t="shared" si="10"/>
        <v>380705</v>
      </c>
      <c r="D189" s="14" t="s">
        <v>572</v>
      </c>
      <c r="E189" s="14" t="s">
        <v>573</v>
      </c>
      <c r="F189" s="14" t="s">
        <v>576</v>
      </c>
      <c r="G189" s="14" t="s">
        <v>577</v>
      </c>
      <c r="H189" s="1" t="s">
        <v>950</v>
      </c>
      <c r="I189" s="1">
        <f>IF(ISERROR(VLOOKUP(F189,DropDataHere!$C$3:$G$446,4,FALSE)),0,(VLOOKUP(F189,DropDataHere!$C$3:$G$446,4,FALSE)))</f>
        <v>3403.99</v>
      </c>
      <c r="J189" s="1">
        <f>IF(ISERROR(VLOOKUP(F189,DropDataHere!$C$3:$G$446,5,FALSE)),0,(VLOOKUP(F189,DropDataHere!$C$3:$G$446,5,FALSE)))</f>
        <v>3186.5</v>
      </c>
      <c r="K189" s="133"/>
    </row>
    <row r="190" spans="1:11" ht="12.75" customHeight="1" x14ac:dyDescent="0.2">
      <c r="A190" s="1" t="str">
        <f t="shared" si="9"/>
        <v>384</v>
      </c>
      <c r="B190" s="1">
        <f t="shared" si="8"/>
        <v>4</v>
      </c>
      <c r="C190" s="1" t="str">
        <f t="shared" si="10"/>
        <v>380709</v>
      </c>
      <c r="D190" s="14" t="s">
        <v>572</v>
      </c>
      <c r="E190" s="14" t="s">
        <v>573</v>
      </c>
      <c r="F190" s="14" t="s">
        <v>920</v>
      </c>
      <c r="G190" s="14" t="s">
        <v>921</v>
      </c>
      <c r="H190" s="1" t="s">
        <v>950</v>
      </c>
      <c r="I190" s="1">
        <f>IF(ISERROR(VLOOKUP(F190,DropDataHere!$C$3:$G$446,4,FALSE)),0,(VLOOKUP(F190,DropDataHere!$C$3:$G$446,4,FALSE)))</f>
        <v>0</v>
      </c>
      <c r="J190" s="1">
        <f>IF(ISERROR(VLOOKUP(F190,DropDataHere!$C$3:$G$446,5,FALSE)),0,(VLOOKUP(F190,DropDataHere!$C$3:$G$446,5,FALSE)))</f>
        <v>0</v>
      </c>
      <c r="K190" s="133"/>
    </row>
    <row r="191" spans="1:11" ht="12.75" customHeight="1" x14ac:dyDescent="0.2">
      <c r="A191" s="1" t="str">
        <f t="shared" si="9"/>
        <v>385</v>
      </c>
      <c r="B191" s="1">
        <f t="shared" si="8"/>
        <v>5</v>
      </c>
      <c r="C191" s="1" t="str">
        <f t="shared" si="10"/>
        <v>380800</v>
      </c>
      <c r="D191" s="14" t="s">
        <v>572</v>
      </c>
      <c r="E191" s="14" t="s">
        <v>573</v>
      </c>
      <c r="F191" s="14" t="s">
        <v>681</v>
      </c>
      <c r="G191" s="14" t="s">
        <v>682</v>
      </c>
      <c r="H191" s="1" t="s">
        <v>950</v>
      </c>
      <c r="I191" s="1">
        <f>IF(ISERROR(VLOOKUP(F191,DropDataHere!$C$3:$G$446,4,FALSE)),0,(VLOOKUP(F191,DropDataHere!$C$3:$G$446,4,FALSE)))</f>
        <v>1433.36</v>
      </c>
      <c r="J191" s="1">
        <f>IF(ISERROR(VLOOKUP(F191,DropDataHere!$C$3:$G$446,5,FALSE)),0,(VLOOKUP(F191,DropDataHere!$C$3:$G$446,5,FALSE)))</f>
        <v>1301.3399999999999</v>
      </c>
      <c r="K191" s="133"/>
    </row>
    <row r="192" spans="1:11" ht="12.75" customHeight="1" x14ac:dyDescent="0.2">
      <c r="A192" s="1" t="str">
        <f t="shared" si="9"/>
        <v>391</v>
      </c>
      <c r="B192" s="1">
        <f t="shared" si="8"/>
        <v>1</v>
      </c>
      <c r="C192" s="1" t="str">
        <f t="shared" si="10"/>
        <v>390712</v>
      </c>
      <c r="D192" s="14" t="s">
        <v>580</v>
      </c>
      <c r="E192" s="14" t="s">
        <v>581</v>
      </c>
      <c r="F192" s="14" t="s">
        <v>582</v>
      </c>
      <c r="G192" s="14" t="s">
        <v>583</v>
      </c>
      <c r="H192" s="1" t="s">
        <v>950</v>
      </c>
      <c r="I192" s="1">
        <f>IF(ISERROR(VLOOKUP(F192,DropDataHere!$C$3:$G$446,4,FALSE)),0,(VLOOKUP(F192,DropDataHere!$C$3:$G$446,4,FALSE)))</f>
        <v>32690.16</v>
      </c>
      <c r="J192" s="1">
        <f>IF(ISERROR(VLOOKUP(F192,DropDataHere!$C$3:$G$446,5,FALSE)),0,(VLOOKUP(F192,DropDataHere!$C$3:$G$446,5,FALSE)))</f>
        <v>32690.16</v>
      </c>
      <c r="K192" s="133"/>
    </row>
    <row r="193" spans="1:11" ht="12.75" customHeight="1" x14ac:dyDescent="0.2">
      <c r="A193" s="1" t="str">
        <f t="shared" si="9"/>
        <v>392</v>
      </c>
      <c r="B193" s="1">
        <f t="shared" si="8"/>
        <v>2</v>
      </c>
      <c r="C193" s="1" t="str">
        <f t="shared" si="10"/>
        <v>390715</v>
      </c>
      <c r="D193" s="14" t="s">
        <v>580</v>
      </c>
      <c r="E193" s="14" t="s">
        <v>581</v>
      </c>
      <c r="F193" s="14" t="s">
        <v>586</v>
      </c>
      <c r="G193" s="14" t="s">
        <v>587</v>
      </c>
      <c r="H193" s="1" t="s">
        <v>950</v>
      </c>
      <c r="I193" s="1">
        <f>IF(ISERROR(VLOOKUP(F193,DropDataHere!$C$3:$G$446,4,FALSE)),0,(VLOOKUP(F193,DropDataHere!$C$3:$G$446,4,FALSE)))</f>
        <v>0</v>
      </c>
      <c r="J193" s="1">
        <f>IF(ISERROR(VLOOKUP(F193,DropDataHere!$C$3:$G$446,5,FALSE)),0,(VLOOKUP(F193,DropDataHere!$C$3:$G$446,5,FALSE)))</f>
        <v>0</v>
      </c>
      <c r="K193" s="133"/>
    </row>
    <row r="194" spans="1:11" ht="12.75" customHeight="1" x14ac:dyDescent="0.2">
      <c r="A194" s="1" t="str">
        <f t="shared" si="9"/>
        <v>393</v>
      </c>
      <c r="B194" s="1">
        <f t="shared" si="8"/>
        <v>3</v>
      </c>
      <c r="C194" s="1" t="str">
        <f t="shared" si="10"/>
        <v>390717</v>
      </c>
      <c r="D194" s="14" t="s">
        <v>580</v>
      </c>
      <c r="E194" s="14" t="s">
        <v>581</v>
      </c>
      <c r="F194" s="14" t="s">
        <v>588</v>
      </c>
      <c r="G194" s="14" t="s">
        <v>589</v>
      </c>
      <c r="H194" s="1" t="s">
        <v>950</v>
      </c>
      <c r="I194" s="1">
        <f>IF(ISERROR(VLOOKUP(F194,DropDataHere!$C$3:$G$446,4,FALSE)),0,(VLOOKUP(F194,DropDataHere!$C$3:$G$446,4,FALSE)))</f>
        <v>2629.6</v>
      </c>
      <c r="J194" s="1">
        <f>IF(ISERROR(VLOOKUP(F194,DropDataHere!$C$3:$G$446,5,FALSE)),0,(VLOOKUP(F194,DropDataHere!$C$3:$G$446,5,FALSE)))</f>
        <v>2629.6</v>
      </c>
      <c r="K194" s="133"/>
    </row>
    <row r="195" spans="1:11" ht="12.75" customHeight="1" x14ac:dyDescent="0.2">
      <c r="A195" s="1" t="str">
        <f t="shared" si="9"/>
        <v>394</v>
      </c>
      <c r="B195" s="1">
        <f t="shared" si="8"/>
        <v>4</v>
      </c>
      <c r="C195" s="1" t="str">
        <f t="shared" si="10"/>
        <v>390718</v>
      </c>
      <c r="D195" s="14" t="s">
        <v>580</v>
      </c>
      <c r="E195" s="14" t="s">
        <v>581</v>
      </c>
      <c r="F195" s="14" t="s">
        <v>590</v>
      </c>
      <c r="G195" s="14" t="s">
        <v>591</v>
      </c>
      <c r="H195" s="1" t="s">
        <v>950</v>
      </c>
      <c r="I195" s="1">
        <f>IF(ISERROR(VLOOKUP(F195,DropDataHere!$C$3:$G$446,4,FALSE)),0,(VLOOKUP(F195,DropDataHere!$C$3:$G$446,4,FALSE)))</f>
        <v>1212.96</v>
      </c>
      <c r="J195" s="1">
        <f>IF(ISERROR(VLOOKUP(F195,DropDataHere!$C$3:$G$446,5,FALSE)),0,(VLOOKUP(F195,DropDataHere!$C$3:$G$446,5,FALSE)))</f>
        <v>1285.1600000000001</v>
      </c>
      <c r="K195" s="133"/>
    </row>
    <row r="196" spans="1:11" ht="12.75" customHeight="1" x14ac:dyDescent="0.2">
      <c r="A196" s="1" t="str">
        <f t="shared" si="9"/>
        <v>395</v>
      </c>
      <c r="B196" s="1">
        <f t="shared" ref="B196:B259" si="11">IF(D196=D195,B195+1,1)</f>
        <v>5</v>
      </c>
      <c r="C196" s="1" t="str">
        <f t="shared" si="10"/>
        <v>390719</v>
      </c>
      <c r="D196" s="14" t="s">
        <v>580</v>
      </c>
      <c r="E196" s="14" t="s">
        <v>581</v>
      </c>
      <c r="F196" s="14" t="s">
        <v>592</v>
      </c>
      <c r="G196" s="14" t="s">
        <v>593</v>
      </c>
      <c r="H196" s="1" t="s">
        <v>950</v>
      </c>
      <c r="I196" s="1">
        <f>IF(ISERROR(VLOOKUP(F196,DropDataHere!$C$3:$G$446,4,FALSE)),0,(VLOOKUP(F196,DropDataHere!$C$3:$G$446,4,FALSE)))</f>
        <v>0</v>
      </c>
      <c r="J196" s="1">
        <f>IF(ISERROR(VLOOKUP(F196,DropDataHere!$C$3:$G$446,5,FALSE)),0,(VLOOKUP(F196,DropDataHere!$C$3:$G$446,5,FALSE)))</f>
        <v>0</v>
      </c>
      <c r="K196" s="133"/>
    </row>
    <row r="197" spans="1:11" ht="12.75" customHeight="1" x14ac:dyDescent="0.2">
      <c r="A197" s="1" t="str">
        <f t="shared" si="9"/>
        <v>396</v>
      </c>
      <c r="B197" s="1">
        <f t="shared" si="11"/>
        <v>6</v>
      </c>
      <c r="C197" s="1" t="str">
        <f t="shared" si="10"/>
        <v>390720</v>
      </c>
      <c r="D197" s="14" t="s">
        <v>580</v>
      </c>
      <c r="E197" s="14" t="s">
        <v>581</v>
      </c>
      <c r="F197" s="14" t="s">
        <v>594</v>
      </c>
      <c r="G197" s="14" t="s">
        <v>595</v>
      </c>
      <c r="H197" s="1" t="s">
        <v>950</v>
      </c>
      <c r="I197" s="1">
        <f>IF(ISERROR(VLOOKUP(F197,DropDataHere!$C$3:$G$446,4,FALSE)),0,(VLOOKUP(F197,DropDataHere!$C$3:$G$446,4,FALSE)))</f>
        <v>3268</v>
      </c>
      <c r="J197" s="1">
        <f>IF(ISERROR(VLOOKUP(F197,DropDataHere!$C$3:$G$446,5,FALSE)),0,(VLOOKUP(F197,DropDataHere!$C$3:$G$446,5,FALSE)))</f>
        <v>3154</v>
      </c>
      <c r="K197" s="133"/>
    </row>
    <row r="198" spans="1:11" ht="12.75" customHeight="1" x14ac:dyDescent="0.2">
      <c r="A198" s="1" t="str">
        <f t="shared" si="9"/>
        <v>397</v>
      </c>
      <c r="B198" s="1">
        <f t="shared" si="11"/>
        <v>7</v>
      </c>
      <c r="C198" s="1" t="str">
        <f t="shared" si="10"/>
        <v>390721</v>
      </c>
      <c r="D198" s="14" t="s">
        <v>580</v>
      </c>
      <c r="E198" s="14" t="s">
        <v>581</v>
      </c>
      <c r="F198" s="14" t="s">
        <v>596</v>
      </c>
      <c r="G198" s="14" t="s">
        <v>597</v>
      </c>
      <c r="H198" s="1" t="s">
        <v>950</v>
      </c>
      <c r="I198" s="1">
        <f>IF(ISERROR(VLOOKUP(F198,DropDataHere!$C$3:$G$446,4,FALSE)),0,(VLOOKUP(F198,DropDataHere!$C$3:$G$446,4,FALSE)))</f>
        <v>0</v>
      </c>
      <c r="J198" s="1">
        <f>IF(ISERROR(VLOOKUP(F198,DropDataHere!$C$3:$G$446,5,FALSE)),0,(VLOOKUP(F198,DropDataHere!$C$3:$G$446,5,FALSE)))</f>
        <v>2565</v>
      </c>
      <c r="K198" s="133"/>
    </row>
    <row r="199" spans="1:11" ht="12.75" customHeight="1" x14ac:dyDescent="0.2">
      <c r="A199" s="1" t="str">
        <f t="shared" si="9"/>
        <v>411</v>
      </c>
      <c r="B199" s="1">
        <f t="shared" si="11"/>
        <v>1</v>
      </c>
      <c r="C199" s="1" t="str">
        <f t="shared" si="10"/>
        <v>410732</v>
      </c>
      <c r="D199" s="14" t="s">
        <v>602</v>
      </c>
      <c r="E199" s="14" t="s">
        <v>603</v>
      </c>
      <c r="F199" s="14" t="s">
        <v>606</v>
      </c>
      <c r="G199" s="14" t="s">
        <v>607</v>
      </c>
      <c r="H199" s="1" t="s">
        <v>950</v>
      </c>
      <c r="I199" s="1">
        <f>IF(ISERROR(VLOOKUP(F199,DropDataHere!$C$3:$G$446,4,FALSE)),0,(VLOOKUP(F199,DropDataHere!$C$3:$G$446,4,FALSE)))</f>
        <v>26355.9</v>
      </c>
      <c r="J199" s="1">
        <f>IF(ISERROR(VLOOKUP(F199,DropDataHere!$C$3:$G$446,5,FALSE)),0,(VLOOKUP(F199,DropDataHere!$C$3:$G$446,5,FALSE)))</f>
        <v>26953.200000000001</v>
      </c>
      <c r="K199" s="133"/>
    </row>
    <row r="200" spans="1:11" ht="12.75" customHeight="1" x14ac:dyDescent="0.2">
      <c r="A200" s="1" t="str">
        <f t="shared" si="9"/>
        <v>412</v>
      </c>
      <c r="B200" s="1">
        <f t="shared" si="11"/>
        <v>2</v>
      </c>
      <c r="C200" s="1" t="str">
        <f t="shared" si="10"/>
        <v>410741</v>
      </c>
      <c r="D200" s="14" t="s">
        <v>602</v>
      </c>
      <c r="E200" s="14" t="s">
        <v>603</v>
      </c>
      <c r="F200" s="14" t="s">
        <v>616</v>
      </c>
      <c r="G200" s="14" t="s">
        <v>617</v>
      </c>
      <c r="H200" s="1" t="s">
        <v>950</v>
      </c>
      <c r="I200" s="1">
        <f>IF(ISERROR(VLOOKUP(F200,DropDataHere!$C$3:$G$446,4,FALSE)),0,(VLOOKUP(F200,DropDataHere!$C$3:$G$446,4,FALSE)))</f>
        <v>9638.7199999999993</v>
      </c>
      <c r="J200" s="1">
        <f>IF(ISERROR(VLOOKUP(F200,DropDataHere!$C$3:$G$446,5,FALSE)),0,(VLOOKUP(F200,DropDataHere!$C$3:$G$446,5,FALSE)))</f>
        <v>9320.9599999999991</v>
      </c>
      <c r="K200" s="133"/>
    </row>
    <row r="201" spans="1:11" ht="12.75" customHeight="1" x14ac:dyDescent="0.2">
      <c r="A201" s="1" t="str">
        <f t="shared" si="9"/>
        <v>421</v>
      </c>
      <c r="B201" s="1">
        <f t="shared" si="11"/>
        <v>1</v>
      </c>
      <c r="C201" s="1" t="str">
        <f t="shared" si="10"/>
        <v>420227</v>
      </c>
      <c r="D201" s="14" t="s">
        <v>620</v>
      </c>
      <c r="E201" s="14" t="s">
        <v>621</v>
      </c>
      <c r="F201" s="14" t="s">
        <v>178</v>
      </c>
      <c r="G201" s="14" t="s">
        <v>179</v>
      </c>
      <c r="H201" s="1" t="s">
        <v>950</v>
      </c>
      <c r="I201" s="1">
        <f>IF(ISERROR(VLOOKUP(F201,DropDataHere!$C$3:$G$446,4,FALSE)),0,(VLOOKUP(F201,DropDataHere!$C$3:$G$446,4,FALSE)))</f>
        <v>5595.74</v>
      </c>
      <c r="J201" s="1">
        <f>IF(ISERROR(VLOOKUP(F201,DropDataHere!$C$3:$G$446,5,FALSE)),0,(VLOOKUP(F201,DropDataHere!$C$3:$G$446,5,FALSE)))</f>
        <v>5524.56</v>
      </c>
      <c r="K201" s="133"/>
    </row>
    <row r="202" spans="1:11" ht="12.75" customHeight="1" x14ac:dyDescent="0.2">
      <c r="A202" s="1" t="str">
        <f t="shared" si="9"/>
        <v>422</v>
      </c>
      <c r="B202" s="1">
        <f t="shared" si="11"/>
        <v>2</v>
      </c>
      <c r="C202" s="1" t="str">
        <f t="shared" si="10"/>
        <v>420745</v>
      </c>
      <c r="D202" s="14" t="s">
        <v>620</v>
      </c>
      <c r="E202" s="14" t="s">
        <v>621</v>
      </c>
      <c r="F202" s="14" t="s">
        <v>622</v>
      </c>
      <c r="G202" s="14" t="s">
        <v>623</v>
      </c>
      <c r="H202" s="1" t="s">
        <v>950</v>
      </c>
      <c r="I202" s="1">
        <f>IF(ISERROR(VLOOKUP(F202,DropDataHere!$C$3:$G$446,4,FALSE)),0,(VLOOKUP(F202,DropDataHere!$C$3:$G$446,4,FALSE)))</f>
        <v>21572.38</v>
      </c>
      <c r="J202" s="1">
        <f>IF(ISERROR(VLOOKUP(F202,DropDataHere!$C$3:$G$446,5,FALSE)),0,(VLOOKUP(F202,DropDataHere!$C$3:$G$446,5,FALSE)))</f>
        <v>20719.7</v>
      </c>
      <c r="K202" s="133"/>
    </row>
    <row r="203" spans="1:11" ht="12.75" customHeight="1" x14ac:dyDescent="0.2">
      <c r="A203" s="1" t="str">
        <f t="shared" si="9"/>
        <v>423</v>
      </c>
      <c r="B203" s="1">
        <f t="shared" si="11"/>
        <v>3</v>
      </c>
      <c r="C203" s="1" t="str">
        <f t="shared" si="10"/>
        <v>420747</v>
      </c>
      <c r="D203" s="14" t="s">
        <v>620</v>
      </c>
      <c r="E203" s="14" t="s">
        <v>621</v>
      </c>
      <c r="F203" s="14" t="s">
        <v>624</v>
      </c>
      <c r="G203" s="14" t="s">
        <v>625</v>
      </c>
      <c r="H203" s="1" t="s">
        <v>950</v>
      </c>
      <c r="I203" s="1">
        <f>IF(ISERROR(VLOOKUP(F203,DropDataHere!$C$3:$G$446,4,FALSE)),0,(VLOOKUP(F203,DropDataHere!$C$3:$G$446,4,FALSE)))</f>
        <v>3058.05</v>
      </c>
      <c r="J203" s="1">
        <f>IF(ISERROR(VLOOKUP(F203,DropDataHere!$C$3:$G$446,5,FALSE)),0,(VLOOKUP(F203,DropDataHere!$C$3:$G$446,5,FALSE)))</f>
        <v>3223.35</v>
      </c>
      <c r="K203" s="133"/>
    </row>
    <row r="204" spans="1:11" ht="12.75" customHeight="1" x14ac:dyDescent="0.2">
      <c r="A204" s="1" t="str">
        <f t="shared" si="9"/>
        <v>424</v>
      </c>
      <c r="B204" s="1">
        <f t="shared" si="11"/>
        <v>4</v>
      </c>
      <c r="C204" s="1" t="str">
        <f t="shared" si="10"/>
        <v>420749</v>
      </c>
      <c r="D204" s="14" t="s">
        <v>620</v>
      </c>
      <c r="E204" s="14" t="s">
        <v>621</v>
      </c>
      <c r="F204" s="14" t="s">
        <v>628</v>
      </c>
      <c r="G204" s="14" t="s">
        <v>629</v>
      </c>
      <c r="H204" s="1" t="s">
        <v>950</v>
      </c>
      <c r="I204" s="1">
        <f>IF(ISERROR(VLOOKUP(F204,DropDataHere!$C$3:$G$446,4,FALSE)),0,(VLOOKUP(F204,DropDataHere!$C$3:$G$446,4,FALSE)))</f>
        <v>3971</v>
      </c>
      <c r="J204" s="1">
        <f>IF(ISERROR(VLOOKUP(F204,DropDataHere!$C$3:$G$446,5,FALSE)),0,(VLOOKUP(F204,DropDataHere!$C$3:$G$446,5,FALSE)))</f>
        <v>3903.31</v>
      </c>
      <c r="K204" s="133"/>
    </row>
    <row r="205" spans="1:11" ht="12.75" customHeight="1" x14ac:dyDescent="0.2">
      <c r="A205" s="1" t="str">
        <f t="shared" si="9"/>
        <v>425</v>
      </c>
      <c r="B205" s="1">
        <f t="shared" si="11"/>
        <v>5</v>
      </c>
      <c r="C205" s="1" t="str">
        <f t="shared" si="10"/>
        <v>420750</v>
      </c>
      <c r="D205" s="14" t="s">
        <v>620</v>
      </c>
      <c r="E205" s="14" t="s">
        <v>621</v>
      </c>
      <c r="F205" s="14" t="s">
        <v>630</v>
      </c>
      <c r="G205" s="14" t="s">
        <v>631</v>
      </c>
      <c r="H205" s="1" t="s">
        <v>950</v>
      </c>
      <c r="I205" s="1">
        <f>IF(ISERROR(VLOOKUP(F205,DropDataHere!$C$3:$G$446,4,FALSE)),0,(VLOOKUP(F205,DropDataHere!$C$3:$G$446,4,FALSE)))</f>
        <v>10530.86</v>
      </c>
      <c r="J205" s="1">
        <f>IF(ISERROR(VLOOKUP(F205,DropDataHere!$C$3:$G$446,5,FALSE)),0,(VLOOKUP(F205,DropDataHere!$C$3:$G$446,5,FALSE)))</f>
        <v>12286</v>
      </c>
      <c r="K205" s="133"/>
    </row>
    <row r="206" spans="1:11" ht="12.75" customHeight="1" x14ac:dyDescent="0.2">
      <c r="A206" s="1" t="str">
        <f t="shared" si="9"/>
        <v>426</v>
      </c>
      <c r="B206" s="1">
        <f t="shared" si="11"/>
        <v>6</v>
      </c>
      <c r="C206" s="1" t="str">
        <f t="shared" si="10"/>
        <v>420754</v>
      </c>
      <c r="D206" s="14" t="s">
        <v>620</v>
      </c>
      <c r="E206" s="14" t="s">
        <v>621</v>
      </c>
      <c r="F206" s="14" t="s">
        <v>634</v>
      </c>
      <c r="G206" s="14" t="s">
        <v>635</v>
      </c>
      <c r="H206" s="1" t="s">
        <v>950</v>
      </c>
      <c r="I206" s="1">
        <f>IF(ISERROR(VLOOKUP(F206,DropDataHere!$C$3:$G$446,4,FALSE)),0,(VLOOKUP(F206,DropDataHere!$C$3:$G$446,4,FALSE)))</f>
        <v>6531.3</v>
      </c>
      <c r="J206" s="1">
        <f>IF(ISERROR(VLOOKUP(F206,DropDataHere!$C$3:$G$446,5,FALSE)),0,(VLOOKUP(F206,DropDataHere!$C$3:$G$446,5,FALSE)))</f>
        <v>6417.7</v>
      </c>
      <c r="K206" s="133"/>
    </row>
    <row r="207" spans="1:11" ht="12.75" customHeight="1" x14ac:dyDescent="0.2">
      <c r="A207" s="1" t="str">
        <f t="shared" si="9"/>
        <v>427</v>
      </c>
      <c r="B207" s="1">
        <f t="shared" si="11"/>
        <v>7</v>
      </c>
      <c r="C207" s="1" t="str">
        <f t="shared" si="10"/>
        <v>420768</v>
      </c>
      <c r="D207" s="14" t="s">
        <v>620</v>
      </c>
      <c r="E207" s="14" t="s">
        <v>621</v>
      </c>
      <c r="F207" s="14" t="s">
        <v>636</v>
      </c>
      <c r="G207" s="14" t="s">
        <v>637</v>
      </c>
      <c r="H207" s="1" t="s">
        <v>950</v>
      </c>
      <c r="I207" s="1">
        <f>IF(ISERROR(VLOOKUP(F207,DropDataHere!$C$3:$G$446,4,FALSE)),0,(VLOOKUP(F207,DropDataHere!$C$3:$G$446,4,FALSE)))</f>
        <v>9298.1200000000008</v>
      </c>
      <c r="J207" s="1">
        <f>IF(ISERROR(VLOOKUP(F207,DropDataHere!$C$3:$G$446,5,FALSE)),0,(VLOOKUP(F207,DropDataHere!$C$3:$G$446,5,FALSE)))</f>
        <v>9298.1200000000008</v>
      </c>
      <c r="K207" s="133"/>
    </row>
    <row r="208" spans="1:11" ht="12.75" customHeight="1" x14ac:dyDescent="0.2">
      <c r="A208" s="1" t="str">
        <f t="shared" si="9"/>
        <v>428</v>
      </c>
      <c r="B208" s="1">
        <f t="shared" si="11"/>
        <v>8</v>
      </c>
      <c r="C208" s="1" t="str">
        <f t="shared" si="10"/>
        <v>420777</v>
      </c>
      <c r="D208" s="14" t="s">
        <v>620</v>
      </c>
      <c r="E208" s="14" t="s">
        <v>621</v>
      </c>
      <c r="F208" s="14" t="s">
        <v>648</v>
      </c>
      <c r="G208" s="14" t="s">
        <v>649</v>
      </c>
      <c r="H208" s="1" t="s">
        <v>950</v>
      </c>
      <c r="I208" s="1">
        <f>IF(ISERROR(VLOOKUP(F208,DropDataHere!$C$3:$G$446,4,FALSE)),0,(VLOOKUP(F208,DropDataHere!$C$3:$G$446,4,FALSE)))</f>
        <v>20068.13</v>
      </c>
      <c r="J208" s="1">
        <f>IF(ISERROR(VLOOKUP(F208,DropDataHere!$C$3:$G$446,5,FALSE)),0,(VLOOKUP(F208,DropDataHere!$C$3:$G$446,5,FALSE)))</f>
        <v>20304.86</v>
      </c>
      <c r="K208" s="133"/>
    </row>
    <row r="209" spans="1:11" ht="12.75" customHeight="1" x14ac:dyDescent="0.2">
      <c r="A209" s="1" t="str">
        <f t="shared" si="9"/>
        <v>431</v>
      </c>
      <c r="B209" s="1">
        <f t="shared" si="11"/>
        <v>1</v>
      </c>
      <c r="C209" s="1" t="str">
        <f t="shared" si="10"/>
        <v>430774</v>
      </c>
      <c r="D209" s="14" t="s">
        <v>640</v>
      </c>
      <c r="E209" s="14" t="s">
        <v>641</v>
      </c>
      <c r="F209" s="14" t="s">
        <v>642</v>
      </c>
      <c r="G209" s="14" t="s">
        <v>643</v>
      </c>
      <c r="H209" s="1" t="s">
        <v>950</v>
      </c>
      <c r="I209" s="1">
        <f>IF(ISERROR(VLOOKUP(F209,DropDataHere!$C$3:$G$446,4,FALSE)),0,(VLOOKUP(F209,DropDataHere!$C$3:$G$446,4,FALSE)))</f>
        <v>18538.68</v>
      </c>
      <c r="J209" s="1">
        <f>IF(ISERROR(VLOOKUP(F209,DropDataHere!$C$3:$G$446,5,FALSE)),0,(VLOOKUP(F209,DropDataHere!$C$3:$G$446,5,FALSE)))</f>
        <v>17930.849999999999</v>
      </c>
      <c r="K209" s="133"/>
    </row>
    <row r="210" spans="1:11" ht="12.75" customHeight="1" x14ac:dyDescent="0.2">
      <c r="A210" s="1" t="str">
        <f t="shared" si="9"/>
        <v>432</v>
      </c>
      <c r="B210" s="1">
        <f t="shared" si="11"/>
        <v>2</v>
      </c>
      <c r="C210" s="1" t="str">
        <f t="shared" si="10"/>
        <v>430775</v>
      </c>
      <c r="D210" s="14" t="s">
        <v>640</v>
      </c>
      <c r="E210" s="14" t="s">
        <v>641</v>
      </c>
      <c r="F210" s="14" t="s">
        <v>644</v>
      </c>
      <c r="G210" s="14" t="s">
        <v>645</v>
      </c>
      <c r="H210" s="1" t="s">
        <v>950</v>
      </c>
      <c r="I210" s="1">
        <f>IF(ISERROR(VLOOKUP(F210,DropDataHere!$C$3:$G$446,4,FALSE)),0,(VLOOKUP(F210,DropDataHere!$C$3:$G$446,4,FALSE)))</f>
        <v>20664.54</v>
      </c>
      <c r="J210" s="1">
        <f>IF(ISERROR(VLOOKUP(F210,DropDataHere!$C$3:$G$446,5,FALSE)),0,(VLOOKUP(F210,DropDataHere!$C$3:$G$446,5,FALSE)))</f>
        <v>20664.54</v>
      </c>
      <c r="K210" s="133"/>
    </row>
    <row r="211" spans="1:11" ht="12.75" customHeight="1" x14ac:dyDescent="0.2">
      <c r="A211" s="1" t="str">
        <f t="shared" si="9"/>
        <v>433</v>
      </c>
      <c r="B211" s="1">
        <f t="shared" si="11"/>
        <v>3</v>
      </c>
      <c r="C211" s="1" t="str">
        <f t="shared" si="10"/>
        <v>430777</v>
      </c>
      <c r="D211" s="14" t="s">
        <v>640</v>
      </c>
      <c r="E211" s="14" t="s">
        <v>641</v>
      </c>
      <c r="F211" s="14" t="s">
        <v>648</v>
      </c>
      <c r="G211" s="14" t="s">
        <v>649</v>
      </c>
      <c r="H211" s="1" t="s">
        <v>950</v>
      </c>
      <c r="I211" s="1">
        <f>IF(ISERROR(VLOOKUP(F211,DropDataHere!$C$3:$G$446,4,FALSE)),0,(VLOOKUP(F211,DropDataHere!$C$3:$G$446,4,FALSE)))</f>
        <v>20068.13</v>
      </c>
      <c r="J211" s="1">
        <f>IF(ISERROR(VLOOKUP(F211,DropDataHere!$C$3:$G$446,5,FALSE)),0,(VLOOKUP(F211,DropDataHere!$C$3:$G$446,5,FALSE)))</f>
        <v>20304.86</v>
      </c>
      <c r="K211" s="133"/>
    </row>
    <row r="212" spans="1:11" ht="12.75" customHeight="1" x14ac:dyDescent="0.2">
      <c r="A212" s="1" t="str">
        <f t="shared" si="9"/>
        <v>434</v>
      </c>
      <c r="B212" s="1">
        <f t="shared" si="11"/>
        <v>4</v>
      </c>
      <c r="C212" s="1" t="str">
        <f t="shared" si="10"/>
        <v>430780</v>
      </c>
      <c r="D212" s="14" t="s">
        <v>640</v>
      </c>
      <c r="E212" s="14" t="s">
        <v>641</v>
      </c>
      <c r="F212" s="14" t="s">
        <v>652</v>
      </c>
      <c r="G212" s="14" t="s">
        <v>653</v>
      </c>
      <c r="H212" s="1" t="s">
        <v>950</v>
      </c>
      <c r="I212" s="1">
        <f>IF(ISERROR(VLOOKUP(F212,DropDataHere!$C$3:$G$446,4,FALSE)),0,(VLOOKUP(F212,DropDataHere!$C$3:$G$446,4,FALSE)))</f>
        <v>11027.88</v>
      </c>
      <c r="J212" s="1">
        <f>IF(ISERROR(VLOOKUP(F212,DropDataHere!$C$3:$G$446,5,FALSE)),0,(VLOOKUP(F212,DropDataHere!$C$3:$G$446,5,FALSE)))</f>
        <v>10280.219999999999</v>
      </c>
      <c r="K212" s="133"/>
    </row>
    <row r="213" spans="1:11" ht="12.75" customHeight="1" x14ac:dyDescent="0.2">
      <c r="A213" s="1" t="str">
        <f t="shared" si="9"/>
        <v>435</v>
      </c>
      <c r="B213" s="1">
        <f t="shared" si="11"/>
        <v>5</v>
      </c>
      <c r="C213" s="1" t="str">
        <f t="shared" si="10"/>
        <v>430782</v>
      </c>
      <c r="D213" s="14" t="s">
        <v>640</v>
      </c>
      <c r="E213" s="14" t="s">
        <v>641</v>
      </c>
      <c r="F213" s="14" t="s">
        <v>656</v>
      </c>
      <c r="G213" s="14" t="s">
        <v>657</v>
      </c>
      <c r="H213" s="1" t="s">
        <v>950</v>
      </c>
      <c r="I213" s="1">
        <f>IF(ISERROR(VLOOKUP(F213,DropDataHere!$C$3:$G$446,4,FALSE)),0,(VLOOKUP(F213,DropDataHere!$C$3:$G$446,4,FALSE)))</f>
        <v>5493.74</v>
      </c>
      <c r="J213" s="1">
        <f>IF(ISERROR(VLOOKUP(F213,DropDataHere!$C$3:$G$446,5,FALSE)),0,(VLOOKUP(F213,DropDataHere!$C$3:$G$446,5,FALSE)))</f>
        <v>6375.45</v>
      </c>
      <c r="K213" s="133"/>
    </row>
    <row r="214" spans="1:11" ht="12.75" customHeight="1" x14ac:dyDescent="0.2">
      <c r="A214" s="1" t="str">
        <f t="shared" si="9"/>
        <v>436</v>
      </c>
      <c r="B214" s="1">
        <f t="shared" si="11"/>
        <v>6</v>
      </c>
      <c r="C214" s="1" t="str">
        <f t="shared" si="10"/>
        <v>430786</v>
      </c>
      <c r="D214" s="14" t="s">
        <v>640</v>
      </c>
      <c r="E214" s="14" t="s">
        <v>641</v>
      </c>
      <c r="F214" s="14" t="s">
        <v>662</v>
      </c>
      <c r="G214" s="14" t="s">
        <v>663</v>
      </c>
      <c r="H214" s="1" t="s">
        <v>950</v>
      </c>
      <c r="I214" s="1">
        <f>IF(ISERROR(VLOOKUP(F214,DropDataHere!$C$3:$G$446,4,FALSE)),0,(VLOOKUP(F214,DropDataHere!$C$3:$G$446,4,FALSE)))</f>
        <v>18059.39</v>
      </c>
      <c r="J214" s="1">
        <f>IF(ISERROR(VLOOKUP(F214,DropDataHere!$C$3:$G$446,5,FALSE)),0,(VLOOKUP(F214,DropDataHere!$C$3:$G$446,5,FALSE)))</f>
        <v>18559.3</v>
      </c>
      <c r="K214" s="133"/>
    </row>
    <row r="215" spans="1:11" ht="12.75" customHeight="1" x14ac:dyDescent="0.2">
      <c r="A215" s="1" t="str">
        <f t="shared" si="9"/>
        <v>441</v>
      </c>
      <c r="B215" s="1">
        <f t="shared" si="11"/>
        <v>1</v>
      </c>
      <c r="C215" s="1" t="str">
        <f t="shared" si="10"/>
        <v>440607</v>
      </c>
      <c r="D215" s="14" t="s">
        <v>666</v>
      </c>
      <c r="E215" s="14" t="s">
        <v>667</v>
      </c>
      <c r="F215" s="14" t="s">
        <v>522</v>
      </c>
      <c r="G215" s="14" t="s">
        <v>523</v>
      </c>
      <c r="H215" s="1" t="s">
        <v>950</v>
      </c>
      <c r="I215" s="1">
        <f>IF(ISERROR(VLOOKUP(F215,DropDataHere!$C$3:$G$446,4,FALSE)),0,(VLOOKUP(F215,DropDataHere!$C$3:$G$446,4,FALSE)))</f>
        <v>7157.99</v>
      </c>
      <c r="J215" s="1">
        <f>IF(ISERROR(VLOOKUP(F215,DropDataHere!$C$3:$G$446,5,FALSE)),0,(VLOOKUP(F215,DropDataHere!$C$3:$G$446,5,FALSE)))</f>
        <v>7076.26</v>
      </c>
      <c r="K215" s="133"/>
    </row>
    <row r="216" spans="1:11" ht="12.75" customHeight="1" x14ac:dyDescent="0.2">
      <c r="A216" s="1" t="str">
        <f t="shared" si="9"/>
        <v>442</v>
      </c>
      <c r="B216" s="1">
        <f t="shared" si="11"/>
        <v>2</v>
      </c>
      <c r="C216" s="1" t="str">
        <f t="shared" si="10"/>
        <v>440789</v>
      </c>
      <c r="D216" s="14" t="s">
        <v>666</v>
      </c>
      <c r="E216" s="14" t="s">
        <v>667</v>
      </c>
      <c r="F216" s="14" t="s">
        <v>668</v>
      </c>
      <c r="G216" s="14" t="s">
        <v>669</v>
      </c>
      <c r="H216" s="1" t="s">
        <v>950</v>
      </c>
      <c r="I216" s="1">
        <f>IF(ISERROR(VLOOKUP(F216,DropDataHere!$C$3:$G$446,4,FALSE)),0,(VLOOKUP(F216,DropDataHere!$C$3:$G$446,4,FALSE)))</f>
        <v>131.25</v>
      </c>
      <c r="J216" s="1">
        <f>IF(ISERROR(VLOOKUP(F216,DropDataHere!$C$3:$G$446,5,FALSE)),0,(VLOOKUP(F216,DropDataHere!$C$3:$G$446,5,FALSE)))</f>
        <v>357.7</v>
      </c>
      <c r="K216" s="133"/>
    </row>
    <row r="217" spans="1:11" ht="12.75" customHeight="1" x14ac:dyDescent="0.2">
      <c r="A217" s="1" t="str">
        <f t="shared" si="9"/>
        <v>443</v>
      </c>
      <c r="B217" s="1">
        <f t="shared" si="11"/>
        <v>3</v>
      </c>
      <c r="C217" s="1" t="str">
        <f t="shared" si="10"/>
        <v>440790</v>
      </c>
      <c r="D217" s="14" t="s">
        <v>666</v>
      </c>
      <c r="E217" s="14" t="s">
        <v>667</v>
      </c>
      <c r="F217" s="14" t="s">
        <v>670</v>
      </c>
      <c r="G217" s="14" t="s">
        <v>671</v>
      </c>
      <c r="H217" s="1" t="s">
        <v>950</v>
      </c>
      <c r="I217" s="1">
        <f>IF(ISERROR(VLOOKUP(F217,DropDataHere!$C$3:$G$446,4,FALSE)),0,(VLOOKUP(F217,DropDataHere!$C$3:$G$446,4,FALSE)))</f>
        <v>13282.66</v>
      </c>
      <c r="J217" s="1">
        <f>IF(ISERROR(VLOOKUP(F217,DropDataHere!$C$3:$G$446,5,FALSE)),0,(VLOOKUP(F217,DropDataHere!$C$3:$G$446,5,FALSE)))</f>
        <v>13435.33</v>
      </c>
      <c r="K217" s="133"/>
    </row>
    <row r="218" spans="1:11" ht="12.75" customHeight="1" x14ac:dyDescent="0.2">
      <c r="A218" s="1" t="str">
        <f t="shared" si="9"/>
        <v>444</v>
      </c>
      <c r="B218" s="1">
        <f t="shared" si="11"/>
        <v>4</v>
      </c>
      <c r="C218" s="1" t="str">
        <f t="shared" si="10"/>
        <v>440792</v>
      </c>
      <c r="D218" s="14" t="s">
        <v>666</v>
      </c>
      <c r="E218" s="14" t="s">
        <v>667</v>
      </c>
      <c r="F218" s="14" t="s">
        <v>674</v>
      </c>
      <c r="G218" s="14" t="s">
        <v>675</v>
      </c>
      <c r="H218" s="1" t="s">
        <v>950</v>
      </c>
      <c r="I218" s="1">
        <f>IF(ISERROR(VLOOKUP(F218,DropDataHere!$C$3:$G$446,4,FALSE)),0,(VLOOKUP(F218,DropDataHere!$C$3:$G$446,4,FALSE)))</f>
        <v>16975.12</v>
      </c>
      <c r="J218" s="1">
        <f>IF(ISERROR(VLOOKUP(F218,DropDataHere!$C$3:$G$446,5,FALSE)),0,(VLOOKUP(F218,DropDataHere!$C$3:$G$446,5,FALSE)))</f>
        <v>16975.12</v>
      </c>
      <c r="K218" s="133"/>
    </row>
    <row r="219" spans="1:11" ht="12.75" customHeight="1" x14ac:dyDescent="0.2">
      <c r="A219" s="1" t="str">
        <f t="shared" si="9"/>
        <v>445</v>
      </c>
      <c r="B219" s="1">
        <f t="shared" si="11"/>
        <v>5</v>
      </c>
      <c r="C219" s="1" t="str">
        <f t="shared" si="10"/>
        <v>440796</v>
      </c>
      <c r="D219" s="14" t="s">
        <v>666</v>
      </c>
      <c r="E219" s="14" t="s">
        <v>667</v>
      </c>
      <c r="F219" s="14" t="s">
        <v>677</v>
      </c>
      <c r="G219" s="14" t="s">
        <v>678</v>
      </c>
      <c r="H219" s="1" t="s">
        <v>950</v>
      </c>
      <c r="I219" s="1">
        <f>IF(ISERROR(VLOOKUP(F219,DropDataHere!$C$3:$G$446,4,FALSE)),0,(VLOOKUP(F219,DropDataHere!$C$3:$G$446,4,FALSE)))</f>
        <v>36361.74</v>
      </c>
      <c r="J219" s="1">
        <f>IF(ISERROR(VLOOKUP(F219,DropDataHere!$C$3:$G$446,5,FALSE)),0,(VLOOKUP(F219,DropDataHere!$C$3:$G$446,5,FALSE)))</f>
        <v>38493.040000000001</v>
      </c>
      <c r="K219" s="133"/>
    </row>
    <row r="220" spans="1:11" ht="12.75" customHeight="1" x14ac:dyDescent="0.2">
      <c r="A220" s="1" t="str">
        <f t="shared" si="9"/>
        <v>446</v>
      </c>
      <c r="B220" s="1">
        <f t="shared" si="11"/>
        <v>6</v>
      </c>
      <c r="C220" s="1" t="str">
        <f t="shared" si="10"/>
        <v>440800</v>
      </c>
      <c r="D220" s="14" t="s">
        <v>666</v>
      </c>
      <c r="E220" s="14" t="s">
        <v>667</v>
      </c>
      <c r="F220" s="14" t="s">
        <v>681</v>
      </c>
      <c r="G220" s="14" t="s">
        <v>682</v>
      </c>
      <c r="H220" s="1" t="s">
        <v>950</v>
      </c>
      <c r="I220" s="1">
        <f>IF(ISERROR(VLOOKUP(F220,DropDataHere!$C$3:$G$446,4,FALSE)),0,(VLOOKUP(F220,DropDataHere!$C$3:$G$446,4,FALSE)))</f>
        <v>1433.36</v>
      </c>
      <c r="J220" s="1">
        <f>IF(ISERROR(VLOOKUP(F220,DropDataHere!$C$3:$G$446,5,FALSE)),0,(VLOOKUP(F220,DropDataHere!$C$3:$G$446,5,FALSE)))</f>
        <v>1301.3399999999999</v>
      </c>
      <c r="K220" s="133"/>
    </row>
    <row r="221" spans="1:11" ht="12.75" customHeight="1" x14ac:dyDescent="0.2">
      <c r="A221" s="1" t="str">
        <f t="shared" ref="A221:A273" si="12">D221&amp;B221</f>
        <v>451</v>
      </c>
      <c r="B221" s="1">
        <f t="shared" si="11"/>
        <v>1</v>
      </c>
      <c r="C221" s="1" t="str">
        <f t="shared" si="10"/>
        <v>450474</v>
      </c>
      <c r="D221" s="14" t="s">
        <v>685</v>
      </c>
      <c r="E221" s="14" t="s">
        <v>686</v>
      </c>
      <c r="F221" s="14" t="s">
        <v>389</v>
      </c>
      <c r="G221" s="14" t="s">
        <v>390</v>
      </c>
      <c r="H221" s="1" t="s">
        <v>950</v>
      </c>
      <c r="I221" s="1">
        <f>IF(ISERROR(VLOOKUP(F221,DropDataHere!$C$3:$G$446,4,FALSE)),0,(VLOOKUP(F221,DropDataHere!$C$3:$G$446,4,FALSE)))</f>
        <v>9443.6299999999992</v>
      </c>
      <c r="J221" s="1">
        <f>IF(ISERROR(VLOOKUP(F221,DropDataHere!$C$3:$G$446,5,FALSE)),0,(VLOOKUP(F221,DropDataHere!$C$3:$G$446,5,FALSE)))</f>
        <v>9773.9699999999993</v>
      </c>
      <c r="K221" s="133"/>
    </row>
    <row r="222" spans="1:11" ht="12.75" customHeight="1" x14ac:dyDescent="0.2">
      <c r="A222" s="1" t="str">
        <f t="shared" si="12"/>
        <v>452</v>
      </c>
      <c r="B222" s="1">
        <f t="shared" si="11"/>
        <v>2</v>
      </c>
      <c r="C222" s="1" t="str">
        <f t="shared" si="10"/>
        <v>450804</v>
      </c>
      <c r="D222" s="14" t="s">
        <v>685</v>
      </c>
      <c r="E222" s="14" t="s">
        <v>686</v>
      </c>
      <c r="F222" s="14" t="s">
        <v>688</v>
      </c>
      <c r="G222" s="14" t="s">
        <v>689</v>
      </c>
      <c r="H222" s="1" t="s">
        <v>950</v>
      </c>
      <c r="I222" s="1">
        <f>IF(ISERROR(VLOOKUP(F222,DropDataHere!$C$3:$G$446,4,FALSE)),0,(VLOOKUP(F222,DropDataHere!$C$3:$G$446,4,FALSE)))</f>
        <v>28091.03</v>
      </c>
      <c r="J222" s="1">
        <f>IF(ISERROR(VLOOKUP(F222,DropDataHere!$C$3:$G$446,5,FALSE)),0,(VLOOKUP(F222,DropDataHere!$C$3:$G$446,5,FALSE)))</f>
        <v>28091.03</v>
      </c>
      <c r="K222" s="133"/>
    </row>
    <row r="223" spans="1:11" ht="12.75" customHeight="1" x14ac:dyDescent="0.2">
      <c r="A223" s="1" t="str">
        <f t="shared" si="12"/>
        <v>453</v>
      </c>
      <c r="B223" s="1">
        <f t="shared" si="11"/>
        <v>3</v>
      </c>
      <c r="C223" s="1" t="str">
        <f t="shared" si="10"/>
        <v>450807</v>
      </c>
      <c r="D223" s="14" t="s">
        <v>685</v>
      </c>
      <c r="E223" s="14" t="s">
        <v>686</v>
      </c>
      <c r="F223" s="14" t="s">
        <v>692</v>
      </c>
      <c r="G223" s="14" t="s">
        <v>693</v>
      </c>
      <c r="H223" s="1" t="s">
        <v>950</v>
      </c>
      <c r="I223" s="1">
        <f>IF(ISERROR(VLOOKUP(F223,DropDataHere!$C$3:$G$446,4,FALSE)),0,(VLOOKUP(F223,DropDataHere!$C$3:$G$446,4,FALSE)))</f>
        <v>15160.86</v>
      </c>
      <c r="J223" s="1">
        <f>IF(ISERROR(VLOOKUP(F223,DropDataHere!$C$3:$G$446,5,FALSE)),0,(VLOOKUP(F223,DropDataHere!$C$3:$G$446,5,FALSE)))</f>
        <v>14655.5</v>
      </c>
      <c r="K223" s="133"/>
    </row>
    <row r="224" spans="1:11" ht="12.75" customHeight="1" x14ac:dyDescent="0.2">
      <c r="A224" s="1" t="str">
        <f t="shared" si="12"/>
        <v>454</v>
      </c>
      <c r="B224" s="1">
        <f t="shared" si="11"/>
        <v>4</v>
      </c>
      <c r="C224" s="1" t="str">
        <f t="shared" si="10"/>
        <v>450809</v>
      </c>
      <c r="D224" s="14" t="s">
        <v>685</v>
      </c>
      <c r="E224" s="14" t="s">
        <v>686</v>
      </c>
      <c r="F224" s="14" t="s">
        <v>694</v>
      </c>
      <c r="G224" s="14" t="s">
        <v>695</v>
      </c>
      <c r="H224" s="1" t="s">
        <v>950</v>
      </c>
      <c r="I224" s="1">
        <f>IF(ISERROR(VLOOKUP(F224,DropDataHere!$C$3:$G$446,4,FALSE)),0,(VLOOKUP(F224,DropDataHere!$C$3:$G$446,4,FALSE)))</f>
        <v>6581.28</v>
      </c>
      <c r="J224" s="1">
        <f>IF(ISERROR(VLOOKUP(F224,DropDataHere!$C$3:$G$446,5,FALSE)),0,(VLOOKUP(F224,DropDataHere!$C$3:$G$446,5,FALSE)))</f>
        <v>6507.33</v>
      </c>
      <c r="K224" s="133"/>
    </row>
    <row r="225" spans="1:11" ht="12.75" customHeight="1" x14ac:dyDescent="0.2">
      <c r="A225" s="1" t="str">
        <f t="shared" si="12"/>
        <v>455</v>
      </c>
      <c r="B225" s="1">
        <f t="shared" si="11"/>
        <v>5</v>
      </c>
      <c r="C225" s="1" t="str">
        <f t="shared" si="10"/>
        <v>450811</v>
      </c>
      <c r="D225" s="14" t="s">
        <v>685</v>
      </c>
      <c r="E225" s="14" t="s">
        <v>686</v>
      </c>
      <c r="F225" s="14" t="s">
        <v>696</v>
      </c>
      <c r="G225" s="14" t="s">
        <v>697</v>
      </c>
      <c r="H225" s="1" t="s">
        <v>950</v>
      </c>
      <c r="I225" s="1">
        <f>IF(ISERROR(VLOOKUP(F225,DropDataHere!$C$3:$G$446,4,FALSE)),0,(VLOOKUP(F225,DropDataHere!$C$3:$G$446,4,FALSE)))</f>
        <v>8292.06</v>
      </c>
      <c r="J225" s="1">
        <f>IF(ISERROR(VLOOKUP(F225,DropDataHere!$C$3:$G$446,5,FALSE)),0,(VLOOKUP(F225,DropDataHere!$C$3:$G$446,5,FALSE)))</f>
        <v>8292.06</v>
      </c>
      <c r="K225" s="133"/>
    </row>
    <row r="226" spans="1:11" ht="12.75" customHeight="1" x14ac:dyDescent="0.2">
      <c r="A226" s="1" t="str">
        <f t="shared" si="12"/>
        <v>456</v>
      </c>
      <c r="B226" s="1">
        <f t="shared" si="11"/>
        <v>6</v>
      </c>
      <c r="C226" s="1" t="str">
        <f t="shared" si="10"/>
        <v>451205</v>
      </c>
      <c r="D226" s="14" t="s">
        <v>685</v>
      </c>
      <c r="E226" s="14" t="s">
        <v>686</v>
      </c>
      <c r="F226" s="14" t="s">
        <v>403</v>
      </c>
      <c r="G226" s="14" t="s">
        <v>404</v>
      </c>
      <c r="H226" s="1" t="s">
        <v>950</v>
      </c>
      <c r="I226" s="1">
        <f>IF(ISERROR(VLOOKUP(F226,DropDataHere!$C$3:$G$446,4,FALSE)),0,(VLOOKUP(F226,DropDataHere!$C$3:$G$446,4,FALSE)))</f>
        <v>7330.53</v>
      </c>
      <c r="J226" s="1">
        <f>IF(ISERROR(VLOOKUP(F226,DropDataHere!$C$3:$G$446,5,FALSE)),0,(VLOOKUP(F226,DropDataHere!$C$3:$G$446,5,FALSE)))</f>
        <v>7766.97</v>
      </c>
      <c r="K226" s="133"/>
    </row>
    <row r="227" spans="1:11" ht="12.75" customHeight="1" x14ac:dyDescent="0.2">
      <c r="A227" s="1" t="str">
        <f t="shared" si="12"/>
        <v>471</v>
      </c>
      <c r="B227" s="1">
        <f t="shared" si="11"/>
        <v>1</v>
      </c>
      <c r="C227" s="1" t="str">
        <f t="shared" si="10"/>
        <v>470453</v>
      </c>
      <c r="D227" s="14" t="s">
        <v>709</v>
      </c>
      <c r="E227" s="14" t="s">
        <v>710</v>
      </c>
      <c r="F227" s="14" t="s">
        <v>365</v>
      </c>
      <c r="G227" s="14" t="s">
        <v>366</v>
      </c>
      <c r="H227" s="1" t="s">
        <v>950</v>
      </c>
      <c r="I227" s="1">
        <f>IF(ISERROR(VLOOKUP(F227,DropDataHere!$C$3:$G$446,4,FALSE)),0,(VLOOKUP(F227,DropDataHere!$C$3:$G$446,4,FALSE)))</f>
        <v>18396.29</v>
      </c>
      <c r="J227" s="1">
        <f>IF(ISERROR(VLOOKUP(F227,DropDataHere!$C$3:$G$446,5,FALSE)),0,(VLOOKUP(F227,DropDataHere!$C$3:$G$446,5,FALSE)))</f>
        <v>18191.89</v>
      </c>
      <c r="K227" s="133"/>
    </row>
    <row r="228" spans="1:11" ht="12.75" customHeight="1" x14ac:dyDescent="0.2">
      <c r="A228" s="1" t="str">
        <f t="shared" si="12"/>
        <v>472</v>
      </c>
      <c r="B228" s="1">
        <f t="shared" si="11"/>
        <v>2</v>
      </c>
      <c r="C228" s="1" t="str">
        <f t="shared" si="10"/>
        <v>470840</v>
      </c>
      <c r="D228" s="14" t="s">
        <v>709</v>
      </c>
      <c r="E228" s="14" t="s">
        <v>710</v>
      </c>
      <c r="F228" s="14" t="s">
        <v>711</v>
      </c>
      <c r="G228" s="14" t="s">
        <v>712</v>
      </c>
      <c r="H228" s="1" t="s">
        <v>950</v>
      </c>
      <c r="I228" s="1">
        <f>IF(ISERROR(VLOOKUP(F228,DropDataHere!$C$3:$G$446,4,FALSE)),0,(VLOOKUP(F228,DropDataHere!$C$3:$G$446,4,FALSE)))</f>
        <v>70001.259999999995</v>
      </c>
      <c r="J228" s="1">
        <f>IF(ISERROR(VLOOKUP(F228,DropDataHere!$C$3:$G$446,5,FALSE)),0,(VLOOKUP(F228,DropDataHere!$C$3:$G$446,5,FALSE)))</f>
        <v>67667.899999999994</v>
      </c>
      <c r="K228" s="133"/>
    </row>
    <row r="229" spans="1:11" ht="12.75" customHeight="1" x14ac:dyDescent="0.2">
      <c r="A229" s="1" t="str">
        <f t="shared" si="12"/>
        <v>473</v>
      </c>
      <c r="B229" s="1">
        <f t="shared" si="11"/>
        <v>3</v>
      </c>
      <c r="C229" s="1" t="str">
        <f t="shared" si="10"/>
        <v>470842</v>
      </c>
      <c r="D229" s="14" t="s">
        <v>709</v>
      </c>
      <c r="E229" s="14" t="s">
        <v>710</v>
      </c>
      <c r="F229" s="14" t="s">
        <v>713</v>
      </c>
      <c r="G229" s="14" t="s">
        <v>714</v>
      </c>
      <c r="H229" s="1" t="s">
        <v>950</v>
      </c>
      <c r="I229" s="1">
        <f>IF(ISERROR(VLOOKUP(F229,DropDataHere!$C$3:$G$446,4,FALSE)),0,(VLOOKUP(F229,DropDataHere!$C$3:$G$446,4,FALSE)))</f>
        <v>13595.4</v>
      </c>
      <c r="J229" s="1">
        <f>IF(ISERROR(VLOOKUP(F229,DropDataHere!$C$3:$G$446,5,FALSE)),0,(VLOOKUP(F229,DropDataHere!$C$3:$G$446,5,FALSE)))</f>
        <v>13296.6</v>
      </c>
      <c r="K229" s="133"/>
    </row>
    <row r="230" spans="1:11" ht="12.75" customHeight="1" x14ac:dyDescent="0.2">
      <c r="A230" s="1" t="str">
        <f t="shared" si="12"/>
        <v>474</v>
      </c>
      <c r="B230" s="1">
        <f t="shared" si="11"/>
        <v>4</v>
      </c>
      <c r="C230" s="1" t="str">
        <f t="shared" si="10"/>
        <v>470843</v>
      </c>
      <c r="D230" s="14" t="s">
        <v>709</v>
      </c>
      <c r="E230" s="14" t="s">
        <v>710</v>
      </c>
      <c r="F230" s="14" t="s">
        <v>715</v>
      </c>
      <c r="G230" s="14" t="s">
        <v>716</v>
      </c>
      <c r="H230" s="1" t="s">
        <v>950</v>
      </c>
      <c r="I230" s="1">
        <f>IF(ISERROR(VLOOKUP(F230,DropDataHere!$C$3:$G$446,4,FALSE)),0,(VLOOKUP(F230,DropDataHere!$C$3:$G$446,4,FALSE)))</f>
        <v>65.62</v>
      </c>
      <c r="J230" s="1">
        <f>IF(ISERROR(VLOOKUP(F230,DropDataHere!$C$3:$G$446,5,FALSE)),0,(VLOOKUP(F230,DropDataHere!$C$3:$G$446,5,FALSE)))</f>
        <v>56.87</v>
      </c>
      <c r="K230" s="133"/>
    </row>
    <row r="231" spans="1:11" ht="12.75" customHeight="1" x14ac:dyDescent="0.2">
      <c r="A231" s="1" t="str">
        <f t="shared" si="12"/>
        <v>475</v>
      </c>
      <c r="B231" s="1">
        <f t="shared" si="11"/>
        <v>5</v>
      </c>
      <c r="C231" s="1" t="str">
        <f t="shared" si="10"/>
        <v>470844</v>
      </c>
      <c r="D231" s="14" t="s">
        <v>709</v>
      </c>
      <c r="E231" s="14" t="s">
        <v>710</v>
      </c>
      <c r="F231" s="14" t="s">
        <v>922</v>
      </c>
      <c r="G231" s="14" t="s">
        <v>923</v>
      </c>
      <c r="H231" s="1" t="s">
        <v>950</v>
      </c>
      <c r="I231" s="1">
        <f>IF(ISERROR(VLOOKUP(F231,DropDataHere!$C$3:$G$446,4,FALSE)),0,(VLOOKUP(F231,DropDataHere!$C$3:$G$446,4,FALSE)))</f>
        <v>0</v>
      </c>
      <c r="J231" s="1">
        <f>IF(ISERROR(VLOOKUP(F231,DropDataHere!$C$3:$G$446,5,FALSE)),0,(VLOOKUP(F231,DropDataHere!$C$3:$G$446,5,FALSE)))</f>
        <v>0</v>
      </c>
      <c r="K231" s="133"/>
    </row>
    <row r="232" spans="1:11" ht="12.75" customHeight="1" x14ac:dyDescent="0.2">
      <c r="A232" s="1" t="str">
        <f t="shared" si="12"/>
        <v>481</v>
      </c>
      <c r="B232" s="1">
        <f t="shared" si="11"/>
        <v>1</v>
      </c>
      <c r="C232" s="1" t="str">
        <f t="shared" si="10"/>
        <v>480846</v>
      </c>
      <c r="D232" s="14" t="s">
        <v>719</v>
      </c>
      <c r="E232" s="14" t="s">
        <v>720</v>
      </c>
      <c r="F232" s="14" t="s">
        <v>721</v>
      </c>
      <c r="G232" s="14" t="s">
        <v>722</v>
      </c>
      <c r="H232" s="1" t="s">
        <v>950</v>
      </c>
      <c r="I232" s="1">
        <f>IF(ISERROR(VLOOKUP(F232,DropDataHere!$C$3:$G$446,4,FALSE)),0,(VLOOKUP(F232,DropDataHere!$C$3:$G$446,4,FALSE)))</f>
        <v>6214.14</v>
      </c>
      <c r="J232" s="1">
        <f>IF(ISERROR(VLOOKUP(F232,DropDataHere!$C$3:$G$446,5,FALSE)),0,(VLOOKUP(F232,DropDataHere!$C$3:$G$446,5,FALSE)))</f>
        <v>6975.5</v>
      </c>
      <c r="K232" s="133"/>
    </row>
    <row r="233" spans="1:11" ht="12.75" customHeight="1" x14ac:dyDescent="0.2">
      <c r="A233" s="1" t="str">
        <f t="shared" si="12"/>
        <v>482</v>
      </c>
      <c r="B233" s="1">
        <f t="shared" si="11"/>
        <v>2</v>
      </c>
      <c r="C233" s="1" t="str">
        <f t="shared" si="10"/>
        <v>480848</v>
      </c>
      <c r="D233" s="14" t="s">
        <v>719</v>
      </c>
      <c r="E233" s="14" t="s">
        <v>720</v>
      </c>
      <c r="F233" s="14" t="s">
        <v>725</v>
      </c>
      <c r="G233" s="14" t="s">
        <v>726</v>
      </c>
      <c r="H233" s="1" t="s">
        <v>950</v>
      </c>
      <c r="I233" s="1">
        <f>IF(ISERROR(VLOOKUP(F233,DropDataHere!$C$3:$G$446,4,FALSE)),0,(VLOOKUP(F233,DropDataHere!$C$3:$G$446,4,FALSE)))</f>
        <v>0</v>
      </c>
      <c r="J233" s="1">
        <f>IF(ISERROR(VLOOKUP(F233,DropDataHere!$C$3:$G$446,5,FALSE)),0,(VLOOKUP(F233,DropDataHere!$C$3:$G$446,5,FALSE)))</f>
        <v>28640.95</v>
      </c>
      <c r="K233" s="133"/>
    </row>
    <row r="234" spans="1:11" ht="12.75" customHeight="1" x14ac:dyDescent="0.2">
      <c r="A234" s="1" t="str">
        <f t="shared" si="12"/>
        <v>483</v>
      </c>
      <c r="B234" s="1">
        <f t="shared" si="11"/>
        <v>3</v>
      </c>
      <c r="C234" s="1" t="str">
        <f t="shared" si="10"/>
        <v>480850</v>
      </c>
      <c r="D234" s="14" t="s">
        <v>719</v>
      </c>
      <c r="E234" s="14" t="s">
        <v>720</v>
      </c>
      <c r="F234" s="14" t="s">
        <v>729</v>
      </c>
      <c r="G234" s="14" t="s">
        <v>730</v>
      </c>
      <c r="H234" s="1" t="s">
        <v>950</v>
      </c>
      <c r="I234" s="1">
        <f>IF(ISERROR(VLOOKUP(F234,DropDataHere!$C$3:$G$446,4,FALSE)),0,(VLOOKUP(F234,DropDataHere!$C$3:$G$446,4,FALSE)))</f>
        <v>2794.5</v>
      </c>
      <c r="J234" s="1">
        <f>IF(ISERROR(VLOOKUP(F234,DropDataHere!$C$3:$G$446,5,FALSE)),0,(VLOOKUP(F234,DropDataHere!$C$3:$G$446,5,FALSE)))</f>
        <v>2932.5</v>
      </c>
      <c r="K234" s="133"/>
    </row>
    <row r="235" spans="1:11" ht="12.75" customHeight="1" x14ac:dyDescent="0.2">
      <c r="A235" s="1" t="str">
        <f t="shared" si="12"/>
        <v>484</v>
      </c>
      <c r="B235" s="1">
        <f t="shared" si="11"/>
        <v>4</v>
      </c>
      <c r="C235" s="1" t="str">
        <f t="shared" si="10"/>
        <v>480852</v>
      </c>
      <c r="D235" s="14" t="s">
        <v>719</v>
      </c>
      <c r="E235" s="14" t="s">
        <v>720</v>
      </c>
      <c r="F235" s="14" t="s">
        <v>733</v>
      </c>
      <c r="G235" s="14" t="s">
        <v>734</v>
      </c>
      <c r="H235" s="1" t="s">
        <v>950</v>
      </c>
      <c r="I235" s="1">
        <f>IF(ISERROR(VLOOKUP(F235,DropDataHere!$C$3:$G$446,4,FALSE)),0,(VLOOKUP(F235,DropDataHere!$C$3:$G$446,4,FALSE)))</f>
        <v>0</v>
      </c>
      <c r="J235" s="1">
        <f>IF(ISERROR(VLOOKUP(F235,DropDataHere!$C$3:$G$446,5,FALSE)),0,(VLOOKUP(F235,DropDataHere!$C$3:$G$446,5,FALSE)))</f>
        <v>0</v>
      </c>
      <c r="K235" s="133"/>
    </row>
    <row r="236" spans="1:11" ht="12.75" customHeight="1" x14ac:dyDescent="0.2">
      <c r="A236" s="1" t="str">
        <f t="shared" si="12"/>
        <v>485</v>
      </c>
      <c r="B236" s="1">
        <f t="shared" si="11"/>
        <v>5</v>
      </c>
      <c r="C236" s="1" t="str">
        <f t="shared" si="10"/>
        <v>480853</v>
      </c>
      <c r="D236" s="14" t="s">
        <v>719</v>
      </c>
      <c r="E236" s="14" t="s">
        <v>720</v>
      </c>
      <c r="F236" s="14" t="s">
        <v>735</v>
      </c>
      <c r="G236" s="14" t="s">
        <v>736</v>
      </c>
      <c r="H236" s="1" t="s">
        <v>950</v>
      </c>
      <c r="I236" s="1">
        <f>IF(ISERROR(VLOOKUP(F236,DropDataHere!$C$3:$G$446,4,FALSE)),0,(VLOOKUP(F236,DropDataHere!$C$3:$G$446,4,FALSE)))</f>
        <v>3394.35</v>
      </c>
      <c r="J236" s="1">
        <f>IF(ISERROR(VLOOKUP(F236,DropDataHere!$C$3:$G$446,5,FALSE)),0,(VLOOKUP(F236,DropDataHere!$C$3:$G$446,5,FALSE)))</f>
        <v>3318.92</v>
      </c>
      <c r="K236" s="133"/>
    </row>
    <row r="237" spans="1:11" ht="12.75" customHeight="1" x14ac:dyDescent="0.2">
      <c r="A237" s="1" t="str">
        <f t="shared" si="12"/>
        <v>486</v>
      </c>
      <c r="B237" s="1">
        <f t="shared" si="11"/>
        <v>6</v>
      </c>
      <c r="C237" s="1" t="str">
        <f t="shared" si="10"/>
        <v>480857</v>
      </c>
      <c r="D237" s="14" t="s">
        <v>719</v>
      </c>
      <c r="E237" s="14" t="s">
        <v>720</v>
      </c>
      <c r="F237" s="14" t="s">
        <v>924</v>
      </c>
      <c r="G237" s="14" t="s">
        <v>925</v>
      </c>
      <c r="H237" s="1" t="s">
        <v>950</v>
      </c>
      <c r="I237" s="1">
        <f>IF(ISERROR(VLOOKUP(F237,DropDataHere!$C$3:$G$446,4,FALSE)),0,(VLOOKUP(F237,DropDataHere!$C$3:$G$446,4,FALSE)))</f>
        <v>0</v>
      </c>
      <c r="J237" s="1">
        <f>IF(ISERROR(VLOOKUP(F237,DropDataHere!$C$3:$G$446,5,FALSE)),0,(VLOOKUP(F237,DropDataHere!$C$3:$G$446,5,FALSE)))</f>
        <v>0</v>
      </c>
      <c r="K237" s="133"/>
    </row>
    <row r="238" spans="1:11" ht="12.75" customHeight="1" x14ac:dyDescent="0.2">
      <c r="A238" s="1" t="str">
        <f t="shared" si="12"/>
        <v>487</v>
      </c>
      <c r="B238" s="1">
        <f t="shared" si="11"/>
        <v>7</v>
      </c>
      <c r="C238" s="1" t="str">
        <f t="shared" si="10"/>
        <v>480858</v>
      </c>
      <c r="D238" s="14" t="s">
        <v>719</v>
      </c>
      <c r="E238" s="14" t="s">
        <v>720</v>
      </c>
      <c r="F238" s="14" t="s">
        <v>737</v>
      </c>
      <c r="G238" s="14" t="s">
        <v>738</v>
      </c>
      <c r="H238" s="1" t="s">
        <v>950</v>
      </c>
      <c r="I238" s="1">
        <f>IF(ISERROR(VLOOKUP(F238,DropDataHere!$C$3:$G$446,4,FALSE)),0,(VLOOKUP(F238,DropDataHere!$C$3:$G$446,4,FALSE)))</f>
        <v>6501.65</v>
      </c>
      <c r="J238" s="1">
        <f>IF(ISERROR(VLOOKUP(F238,DropDataHere!$C$3:$G$446,5,FALSE)),0,(VLOOKUP(F238,DropDataHere!$C$3:$G$446,5,FALSE)))</f>
        <v>6488.85</v>
      </c>
      <c r="K238" s="133"/>
    </row>
    <row r="239" spans="1:11" ht="12.75" customHeight="1" x14ac:dyDescent="0.2">
      <c r="A239" s="1" t="str">
        <f t="shared" si="12"/>
        <v>488</v>
      </c>
      <c r="B239" s="1">
        <f t="shared" si="11"/>
        <v>8</v>
      </c>
      <c r="C239" s="1" t="str">
        <f t="shared" si="10"/>
        <v>480861</v>
      </c>
      <c r="D239" s="14" t="s">
        <v>719</v>
      </c>
      <c r="E239" s="14" t="s">
        <v>720</v>
      </c>
      <c r="F239" s="14" t="s">
        <v>741</v>
      </c>
      <c r="G239" s="14" t="s">
        <v>742</v>
      </c>
      <c r="H239" s="1" t="s">
        <v>950</v>
      </c>
      <c r="I239" s="1">
        <f>IF(ISERROR(VLOOKUP(F239,DropDataHere!$C$3:$G$446,4,FALSE)),0,(VLOOKUP(F239,DropDataHere!$C$3:$G$446,4,FALSE)))</f>
        <v>8427.76</v>
      </c>
      <c r="J239" s="1">
        <f>IF(ISERROR(VLOOKUP(F239,DropDataHere!$C$3:$G$446,5,FALSE)),0,(VLOOKUP(F239,DropDataHere!$C$3:$G$446,5,FALSE)))</f>
        <v>8427.76</v>
      </c>
      <c r="K239" s="133"/>
    </row>
    <row r="240" spans="1:11" ht="12.75" customHeight="1" x14ac:dyDescent="0.2">
      <c r="A240" s="1" t="str">
        <f t="shared" si="12"/>
        <v>489</v>
      </c>
      <c r="B240" s="1">
        <f t="shared" si="11"/>
        <v>9</v>
      </c>
      <c r="C240" s="1" t="str">
        <f t="shared" si="10"/>
        <v>480978</v>
      </c>
      <c r="D240" s="14" t="s">
        <v>719</v>
      </c>
      <c r="E240" s="14" t="s">
        <v>720</v>
      </c>
      <c r="F240" s="14" t="s">
        <v>845</v>
      </c>
      <c r="G240" s="14" t="s">
        <v>846</v>
      </c>
      <c r="H240" s="1" t="s">
        <v>950</v>
      </c>
      <c r="I240" s="1">
        <f>IF(ISERROR(VLOOKUP(F240,DropDataHere!$C$3:$G$446,4,FALSE)),0,(VLOOKUP(F240,DropDataHere!$C$3:$G$446,4,FALSE)))</f>
        <v>12724.66</v>
      </c>
      <c r="J240" s="1">
        <f>IF(ISERROR(VLOOKUP(F240,DropDataHere!$C$3:$G$446,5,FALSE)),0,(VLOOKUP(F240,DropDataHere!$C$3:$G$446,5,FALSE)))</f>
        <v>12997.64</v>
      </c>
      <c r="K240" s="133"/>
    </row>
    <row r="241" spans="1:11" ht="12.75" customHeight="1" x14ac:dyDescent="0.2">
      <c r="A241" s="1" t="str">
        <f t="shared" si="12"/>
        <v>491</v>
      </c>
      <c r="B241" s="1">
        <f t="shared" si="11"/>
        <v>1</v>
      </c>
      <c r="C241" s="1" t="str">
        <f t="shared" ref="C241:C273" si="13">D241&amp;F241</f>
        <v>490850</v>
      </c>
      <c r="D241" s="14" t="s">
        <v>745</v>
      </c>
      <c r="E241" s="14" t="s">
        <v>746</v>
      </c>
      <c r="F241" s="14" t="s">
        <v>729</v>
      </c>
      <c r="G241" s="14" t="s">
        <v>730</v>
      </c>
      <c r="H241" s="1" t="s">
        <v>950</v>
      </c>
      <c r="I241" s="1">
        <f>IF(ISERROR(VLOOKUP(F241,DropDataHere!$C$3:$G$446,4,FALSE)),0,(VLOOKUP(F241,DropDataHere!$C$3:$G$446,4,FALSE)))</f>
        <v>2794.5</v>
      </c>
      <c r="J241" s="1">
        <f>IF(ISERROR(VLOOKUP(F241,DropDataHere!$C$3:$G$446,5,FALSE)),0,(VLOOKUP(F241,DropDataHere!$C$3:$G$446,5,FALSE)))</f>
        <v>2932.5</v>
      </c>
      <c r="K241" s="133"/>
    </row>
    <row r="242" spans="1:11" ht="12.75" customHeight="1" x14ac:dyDescent="0.2">
      <c r="A242" s="1" t="str">
        <f t="shared" si="12"/>
        <v>492</v>
      </c>
      <c r="B242" s="1">
        <f t="shared" si="11"/>
        <v>2</v>
      </c>
      <c r="C242" s="1" t="str">
        <f t="shared" si="13"/>
        <v>490865</v>
      </c>
      <c r="D242" s="14" t="s">
        <v>745</v>
      </c>
      <c r="E242" s="14" t="s">
        <v>746</v>
      </c>
      <c r="F242" s="14" t="s">
        <v>926</v>
      </c>
      <c r="G242" s="14" t="s">
        <v>927</v>
      </c>
      <c r="H242" s="1" t="s">
        <v>950</v>
      </c>
      <c r="I242" s="1">
        <f>IF(ISERROR(VLOOKUP(F242,DropDataHere!$C$3:$G$446,4,FALSE)),0,(VLOOKUP(F242,DropDataHere!$C$3:$G$446,4,FALSE)))</f>
        <v>199.36</v>
      </c>
      <c r="J242" s="1">
        <f>IF(ISERROR(VLOOKUP(F242,DropDataHere!$C$3:$G$446,5,FALSE)),0,(VLOOKUP(F242,DropDataHere!$C$3:$G$446,5,FALSE)))</f>
        <v>192.64</v>
      </c>
    </row>
    <row r="243" spans="1:11" ht="12.75" customHeight="1" x14ac:dyDescent="0.2">
      <c r="A243" s="1" t="str">
        <f t="shared" si="12"/>
        <v>493</v>
      </c>
      <c r="B243" s="1">
        <f t="shared" si="11"/>
        <v>3</v>
      </c>
      <c r="C243" s="1" t="str">
        <f t="shared" si="13"/>
        <v>490868</v>
      </c>
      <c r="D243" s="14" t="s">
        <v>745</v>
      </c>
      <c r="E243" s="14" t="s">
        <v>746</v>
      </c>
      <c r="F243" s="14" t="s">
        <v>747</v>
      </c>
      <c r="G243" s="14" t="s">
        <v>748</v>
      </c>
      <c r="H243" s="1" t="s">
        <v>950</v>
      </c>
      <c r="I243" s="1">
        <f>IF(ISERROR(VLOOKUP(F243,DropDataHere!$C$3:$G$446,4,FALSE)),0,(VLOOKUP(F243,DropDataHere!$C$3:$G$446,4,FALSE)))</f>
        <v>0</v>
      </c>
      <c r="J243" s="1">
        <f>IF(ISERROR(VLOOKUP(F243,DropDataHere!$C$3:$G$446,5,FALSE)),0,(VLOOKUP(F243,DropDataHere!$C$3:$G$446,5,FALSE)))</f>
        <v>0</v>
      </c>
    </row>
    <row r="244" spans="1:11" ht="12.75" customHeight="1" x14ac:dyDescent="0.2">
      <c r="A244" s="1" t="str">
        <f t="shared" si="12"/>
        <v>494</v>
      </c>
      <c r="B244" s="1">
        <f t="shared" si="11"/>
        <v>4</v>
      </c>
      <c r="C244" s="1" t="str">
        <f t="shared" si="13"/>
        <v>490872</v>
      </c>
      <c r="D244" s="14" t="s">
        <v>745</v>
      </c>
      <c r="E244" s="14" t="s">
        <v>746</v>
      </c>
      <c r="F244" s="14" t="s">
        <v>749</v>
      </c>
      <c r="G244" s="14" t="s">
        <v>750</v>
      </c>
      <c r="H244" s="1" t="s">
        <v>950</v>
      </c>
      <c r="I244" s="1">
        <f>IF(ISERROR(VLOOKUP(F244,DropDataHere!$C$3:$G$446,4,FALSE)),0,(VLOOKUP(F244,DropDataHere!$C$3:$G$446,4,FALSE)))</f>
        <v>0</v>
      </c>
      <c r="J244" s="1">
        <f>IF(ISERROR(VLOOKUP(F244,DropDataHere!$C$3:$G$446,5,FALSE)),0,(VLOOKUP(F244,DropDataHere!$C$3:$G$446,5,FALSE)))</f>
        <v>0</v>
      </c>
    </row>
    <row r="245" spans="1:11" ht="12.75" customHeight="1" x14ac:dyDescent="0.2">
      <c r="A245" s="1" t="str">
        <f t="shared" si="12"/>
        <v>495</v>
      </c>
      <c r="B245" s="1">
        <f t="shared" si="11"/>
        <v>5</v>
      </c>
      <c r="C245" s="1" t="str">
        <f t="shared" si="13"/>
        <v>490875</v>
      </c>
      <c r="D245" s="14" t="s">
        <v>745</v>
      </c>
      <c r="E245" s="14" t="s">
        <v>746</v>
      </c>
      <c r="F245" s="14" t="s">
        <v>928</v>
      </c>
      <c r="G245" s="14" t="s">
        <v>929</v>
      </c>
      <c r="H245" s="1" t="s">
        <v>950</v>
      </c>
      <c r="I245" s="1">
        <f>IF(ISERROR(VLOOKUP(F245,DropDataHere!$C$3:$G$446,4,FALSE)),0,(VLOOKUP(F245,DropDataHere!$C$3:$G$446,4,FALSE)))</f>
        <v>0</v>
      </c>
      <c r="J245" s="1">
        <f>IF(ISERROR(VLOOKUP(F245,DropDataHere!$C$3:$G$446,5,FALSE)),0,(VLOOKUP(F245,DropDataHere!$C$3:$G$446,5,FALSE)))</f>
        <v>0</v>
      </c>
    </row>
    <row r="246" spans="1:11" ht="12.75" customHeight="1" x14ac:dyDescent="0.2">
      <c r="A246" s="1" t="str">
        <f t="shared" si="12"/>
        <v>501</v>
      </c>
      <c r="B246" s="1">
        <f t="shared" si="11"/>
        <v>1</v>
      </c>
      <c r="C246" s="1" t="str">
        <f t="shared" si="13"/>
        <v>500883</v>
      </c>
      <c r="D246" s="14" t="s">
        <v>753</v>
      </c>
      <c r="E246" s="14" t="s">
        <v>754</v>
      </c>
      <c r="F246" s="14" t="s">
        <v>755</v>
      </c>
      <c r="G246" s="14" t="s">
        <v>756</v>
      </c>
      <c r="H246" s="1" t="s">
        <v>950</v>
      </c>
      <c r="I246" s="1">
        <f>IF(ISERROR(VLOOKUP(F246,DropDataHere!$C$3:$G$446,4,FALSE)),0,(VLOOKUP(F246,DropDataHere!$C$3:$G$446,4,FALSE)))</f>
        <v>13892.17</v>
      </c>
      <c r="J246" s="1">
        <f>IF(ISERROR(VLOOKUP(F246,DropDataHere!$C$3:$G$446,5,FALSE)),0,(VLOOKUP(F246,DropDataHere!$C$3:$G$446,5,FALSE)))</f>
        <v>13893.26</v>
      </c>
    </row>
    <row r="247" spans="1:11" ht="12.75" customHeight="1" x14ac:dyDescent="0.2">
      <c r="A247" s="1" t="str">
        <f t="shared" si="12"/>
        <v>502</v>
      </c>
      <c r="B247" s="1">
        <f t="shared" si="11"/>
        <v>2</v>
      </c>
      <c r="C247" s="1" t="str">
        <f t="shared" si="13"/>
        <v>500889</v>
      </c>
      <c r="D247" s="14" t="s">
        <v>753</v>
      </c>
      <c r="E247" s="14" t="s">
        <v>754</v>
      </c>
      <c r="F247" s="14" t="s">
        <v>759</v>
      </c>
      <c r="G247" s="14" t="s">
        <v>760</v>
      </c>
      <c r="H247" s="1" t="s">
        <v>950</v>
      </c>
      <c r="I247" s="1">
        <f>IF(ISERROR(VLOOKUP(F247,DropDataHere!$C$3:$G$446,4,FALSE)),0,(VLOOKUP(F247,DropDataHere!$C$3:$G$446,4,FALSE)))</f>
        <v>94.5</v>
      </c>
      <c r="J247" s="1">
        <f>IF(ISERROR(VLOOKUP(F247,DropDataHere!$C$3:$G$446,5,FALSE)),0,(VLOOKUP(F247,DropDataHere!$C$3:$G$446,5,FALSE)))</f>
        <v>93.24</v>
      </c>
    </row>
    <row r="248" spans="1:11" ht="12.75" customHeight="1" x14ac:dyDescent="0.2">
      <c r="A248" s="1" t="str">
        <f t="shared" si="12"/>
        <v>503</v>
      </c>
      <c r="B248" s="1">
        <f t="shared" si="11"/>
        <v>3</v>
      </c>
      <c r="C248" s="1" t="str">
        <f t="shared" si="13"/>
        <v>500890</v>
      </c>
      <c r="D248" s="14" t="s">
        <v>753</v>
      </c>
      <c r="E248" s="14" t="s">
        <v>754</v>
      </c>
      <c r="F248" s="14" t="s">
        <v>761</v>
      </c>
      <c r="G248" s="14" t="s">
        <v>762</v>
      </c>
      <c r="H248" s="1" t="s">
        <v>950</v>
      </c>
      <c r="I248" s="1">
        <f>IF(ISERROR(VLOOKUP(F248,DropDataHere!$C$3:$G$446,4,FALSE)),0,(VLOOKUP(F248,DropDataHere!$C$3:$G$446,4,FALSE)))</f>
        <v>9806.73</v>
      </c>
      <c r="J248" s="1">
        <f>IF(ISERROR(VLOOKUP(F248,DropDataHere!$C$3:$G$446,5,FALSE)),0,(VLOOKUP(F248,DropDataHere!$C$3:$G$446,5,FALSE)))</f>
        <v>11073.86</v>
      </c>
    </row>
    <row r="249" spans="1:11" ht="12.75" customHeight="1" x14ac:dyDescent="0.2">
      <c r="A249" s="1" t="str">
        <f t="shared" si="12"/>
        <v>504</v>
      </c>
      <c r="B249" s="1">
        <f t="shared" si="11"/>
        <v>4</v>
      </c>
      <c r="C249" s="1" t="str">
        <f t="shared" si="13"/>
        <v>500894</v>
      </c>
      <c r="D249" s="14" t="s">
        <v>753</v>
      </c>
      <c r="E249" s="14" t="s">
        <v>754</v>
      </c>
      <c r="F249" s="14" t="s">
        <v>765</v>
      </c>
      <c r="G249" s="14" t="s">
        <v>766</v>
      </c>
      <c r="H249" s="1" t="s">
        <v>950</v>
      </c>
      <c r="I249" s="1">
        <f>IF(ISERROR(VLOOKUP(F249,DropDataHere!$C$3:$G$446,4,FALSE)),0,(VLOOKUP(F249,DropDataHere!$C$3:$G$446,4,FALSE)))</f>
        <v>9673.98</v>
      </c>
      <c r="J249" s="1">
        <f>IF(ISERROR(VLOOKUP(F249,DropDataHere!$C$3:$G$446,5,FALSE)),0,(VLOOKUP(F249,DropDataHere!$C$3:$G$446,5,FALSE)))</f>
        <v>9678.06</v>
      </c>
    </row>
    <row r="250" spans="1:11" ht="12.75" customHeight="1" x14ac:dyDescent="0.2">
      <c r="A250" s="1" t="str">
        <f t="shared" si="12"/>
        <v>505</v>
      </c>
      <c r="B250" s="1">
        <f t="shared" si="11"/>
        <v>5</v>
      </c>
      <c r="C250" s="1" t="str">
        <f t="shared" si="13"/>
        <v>500896</v>
      </c>
      <c r="D250" s="14" t="s">
        <v>753</v>
      </c>
      <c r="E250" s="14" t="s">
        <v>754</v>
      </c>
      <c r="F250" s="14" t="s">
        <v>769</v>
      </c>
      <c r="G250" s="14" t="s">
        <v>770</v>
      </c>
      <c r="H250" s="1" t="s">
        <v>950</v>
      </c>
      <c r="I250" s="1">
        <f>IF(ISERROR(VLOOKUP(F250,DropDataHere!$C$3:$G$446,4,FALSE)),0,(VLOOKUP(F250,DropDataHere!$C$3:$G$446,4,FALSE)))</f>
        <v>1216</v>
      </c>
      <c r="J250" s="1">
        <f>IF(ISERROR(VLOOKUP(F250,DropDataHere!$C$3:$G$446,5,FALSE)),0,(VLOOKUP(F250,DropDataHere!$C$3:$G$446,5,FALSE)))</f>
        <v>995.6</v>
      </c>
    </row>
    <row r="251" spans="1:11" ht="12.75" customHeight="1" x14ac:dyDescent="0.2">
      <c r="A251" s="1" t="str">
        <f t="shared" si="12"/>
        <v>506</v>
      </c>
      <c r="B251" s="1">
        <f t="shared" si="11"/>
        <v>6</v>
      </c>
      <c r="C251" s="1" t="str">
        <f t="shared" si="13"/>
        <v>500898</v>
      </c>
      <c r="D251" s="14" t="s">
        <v>753</v>
      </c>
      <c r="E251" s="14" t="s">
        <v>754</v>
      </c>
      <c r="F251" s="14" t="s">
        <v>771</v>
      </c>
      <c r="G251" s="14" t="s">
        <v>772</v>
      </c>
      <c r="H251" s="1" t="s">
        <v>950</v>
      </c>
      <c r="I251" s="1">
        <f>IF(ISERROR(VLOOKUP(F251,DropDataHere!$C$3:$G$446,4,FALSE)),0,(VLOOKUP(F251,DropDataHere!$C$3:$G$446,4,FALSE)))</f>
        <v>170.1</v>
      </c>
      <c r="J251" s="1">
        <f>IF(ISERROR(VLOOKUP(F251,DropDataHere!$C$3:$G$446,5,FALSE)),0,(VLOOKUP(F251,DropDataHere!$C$3:$G$446,5,FALSE)))</f>
        <v>161.69999999999999</v>
      </c>
    </row>
    <row r="252" spans="1:11" ht="12.75" customHeight="1" x14ac:dyDescent="0.2">
      <c r="A252" s="1" t="str">
        <f t="shared" si="12"/>
        <v>507</v>
      </c>
      <c r="B252" s="1">
        <f t="shared" si="11"/>
        <v>7</v>
      </c>
      <c r="C252" s="1" t="str">
        <f t="shared" si="13"/>
        <v>500900</v>
      </c>
      <c r="D252" s="14" t="s">
        <v>753</v>
      </c>
      <c r="E252" s="14" t="s">
        <v>754</v>
      </c>
      <c r="F252" s="14" t="s">
        <v>773</v>
      </c>
      <c r="G252" s="14" t="s">
        <v>774</v>
      </c>
      <c r="H252" s="1" t="s">
        <v>950</v>
      </c>
      <c r="I252" s="1">
        <f>IF(ISERROR(VLOOKUP(F252,DropDataHere!$C$3:$G$446,4,FALSE)),0,(VLOOKUP(F252,DropDataHere!$C$3:$G$446,4,FALSE)))</f>
        <v>5321.36</v>
      </c>
      <c r="J252" s="1">
        <f>IF(ISERROR(VLOOKUP(F252,DropDataHere!$C$3:$G$446,5,FALSE)),0,(VLOOKUP(F252,DropDataHere!$C$3:$G$446,5,FALSE)))</f>
        <v>5230.6499999999996</v>
      </c>
    </row>
    <row r="253" spans="1:11" ht="12.75" customHeight="1" x14ac:dyDescent="0.2">
      <c r="A253" s="1" t="str">
        <f t="shared" si="12"/>
        <v>511</v>
      </c>
      <c r="B253" s="1">
        <f t="shared" si="11"/>
        <v>1</v>
      </c>
      <c r="C253" s="1" t="str">
        <f t="shared" si="13"/>
        <v>510910</v>
      </c>
      <c r="D253" s="14" t="s">
        <v>777</v>
      </c>
      <c r="E253" s="14" t="s">
        <v>778</v>
      </c>
      <c r="F253" s="14" t="s">
        <v>781</v>
      </c>
      <c r="G253" s="14" t="s">
        <v>782</v>
      </c>
      <c r="H253" s="1" t="s">
        <v>950</v>
      </c>
      <c r="I253" s="1">
        <f>IF(ISERROR(VLOOKUP(F253,DropDataHere!$C$3:$G$446,4,FALSE)),0,(VLOOKUP(F253,DropDataHere!$C$3:$G$446,4,FALSE)))</f>
        <v>9208.15</v>
      </c>
      <c r="J253" s="1">
        <f>IF(ISERROR(VLOOKUP(F253,DropDataHere!$C$3:$G$446,5,FALSE)),0,(VLOOKUP(F253,DropDataHere!$C$3:$G$446,5,FALSE)))</f>
        <v>7841.67</v>
      </c>
    </row>
    <row r="254" spans="1:11" ht="12.75" customHeight="1" x14ac:dyDescent="0.2">
      <c r="A254" s="1" t="str">
        <f t="shared" si="12"/>
        <v>512</v>
      </c>
      <c r="B254" s="1">
        <f t="shared" si="11"/>
        <v>2</v>
      </c>
      <c r="C254" s="1" t="str">
        <f t="shared" si="13"/>
        <v>510915</v>
      </c>
      <c r="D254" s="14" t="s">
        <v>777</v>
      </c>
      <c r="E254" s="14" t="s">
        <v>778</v>
      </c>
      <c r="F254" s="14" t="s">
        <v>785</v>
      </c>
      <c r="G254" s="14" t="s">
        <v>786</v>
      </c>
      <c r="H254" s="1" t="s">
        <v>950</v>
      </c>
      <c r="I254" s="1">
        <f>IF(ISERROR(VLOOKUP(F254,DropDataHere!$C$3:$G$446,4,FALSE)),0,(VLOOKUP(F254,DropDataHere!$C$3:$G$446,4,FALSE)))</f>
        <v>4861.1499999999996</v>
      </c>
      <c r="J254" s="1">
        <f>IF(ISERROR(VLOOKUP(F254,DropDataHere!$C$3:$G$446,5,FALSE)),0,(VLOOKUP(F254,DropDataHere!$C$3:$G$446,5,FALSE)))</f>
        <v>4967.55</v>
      </c>
    </row>
    <row r="255" spans="1:11" ht="12.75" customHeight="1" x14ac:dyDescent="0.2">
      <c r="A255" s="1" t="str">
        <f t="shared" si="12"/>
        <v>531</v>
      </c>
      <c r="B255" s="1">
        <f t="shared" si="11"/>
        <v>1</v>
      </c>
      <c r="C255" s="1" t="str">
        <f t="shared" si="13"/>
        <v>530927</v>
      </c>
      <c r="D255" s="14" t="s">
        <v>791</v>
      </c>
      <c r="E255" s="14" t="s">
        <v>792</v>
      </c>
      <c r="F255" s="14" t="s">
        <v>795</v>
      </c>
      <c r="G255" s="14" t="s">
        <v>796</v>
      </c>
      <c r="H255" s="1" t="s">
        <v>950</v>
      </c>
      <c r="I255" s="1">
        <f>IF(ISERROR(VLOOKUP(F255,DropDataHere!$C$3:$G$446,4,FALSE)),0,(VLOOKUP(F255,DropDataHere!$C$3:$G$446,4,FALSE)))</f>
        <v>1326.95</v>
      </c>
      <c r="J255" s="1">
        <f>IF(ISERROR(VLOOKUP(F255,DropDataHere!$C$3:$G$446,5,FALSE)),0,(VLOOKUP(F255,DropDataHere!$C$3:$G$446,5,FALSE)))</f>
        <v>1483.07</v>
      </c>
    </row>
    <row r="256" spans="1:11" ht="12.75" customHeight="1" x14ac:dyDescent="0.2">
      <c r="A256" s="1" t="str">
        <f t="shared" si="12"/>
        <v>532</v>
      </c>
      <c r="B256" s="1">
        <f t="shared" si="11"/>
        <v>2</v>
      </c>
      <c r="C256" s="1" t="str">
        <f t="shared" si="13"/>
        <v>530932</v>
      </c>
      <c r="D256" s="14" t="s">
        <v>791</v>
      </c>
      <c r="E256" s="14" t="s">
        <v>792</v>
      </c>
      <c r="F256" s="14" t="s">
        <v>799</v>
      </c>
      <c r="G256" s="14" t="s">
        <v>800</v>
      </c>
      <c r="H256" s="1" t="s">
        <v>950</v>
      </c>
      <c r="I256" s="1">
        <f>IF(ISERROR(VLOOKUP(F256,DropDataHere!$C$3:$G$446,4,FALSE)),0,(VLOOKUP(F256,DropDataHere!$C$3:$G$446,4,FALSE)))</f>
        <v>6058.34</v>
      </c>
      <c r="J256" s="1">
        <f>IF(ISERROR(VLOOKUP(F256,DropDataHere!$C$3:$G$446,5,FALSE)),0,(VLOOKUP(F256,DropDataHere!$C$3:$G$446,5,FALSE)))</f>
        <v>5297.21</v>
      </c>
    </row>
    <row r="257" spans="1:10" ht="12.75" customHeight="1" x14ac:dyDescent="0.2">
      <c r="A257" s="1" t="str">
        <f t="shared" si="12"/>
        <v>533</v>
      </c>
      <c r="B257" s="1">
        <f t="shared" si="11"/>
        <v>3</v>
      </c>
      <c r="C257" s="1" t="str">
        <f t="shared" si="13"/>
        <v>530941</v>
      </c>
      <c r="D257" s="14" t="s">
        <v>791</v>
      </c>
      <c r="E257" s="14" t="s">
        <v>792</v>
      </c>
      <c r="F257" s="14" t="s">
        <v>807</v>
      </c>
      <c r="G257" s="14" t="s">
        <v>808</v>
      </c>
      <c r="H257" s="1" t="s">
        <v>950</v>
      </c>
      <c r="I257" s="1">
        <f>IF(ISERROR(VLOOKUP(F257,DropDataHere!$C$3:$G$446,4,FALSE)),0,(VLOOKUP(F257,DropDataHere!$C$3:$G$446,4,FALSE)))</f>
        <v>16546.77</v>
      </c>
      <c r="J257" s="1">
        <f>IF(ISERROR(VLOOKUP(F257,DropDataHere!$C$3:$G$446,5,FALSE)),0,(VLOOKUP(F257,DropDataHere!$C$3:$G$446,5,FALSE)))</f>
        <v>17513.349999999999</v>
      </c>
    </row>
    <row r="258" spans="1:10" ht="12.75" customHeight="1" x14ac:dyDescent="0.2">
      <c r="A258" s="1" t="str">
        <f t="shared" si="12"/>
        <v>534</v>
      </c>
      <c r="B258" s="1">
        <f t="shared" si="11"/>
        <v>4</v>
      </c>
      <c r="C258" s="1" t="str">
        <f t="shared" si="13"/>
        <v>531203</v>
      </c>
      <c r="D258" s="14" t="s">
        <v>791</v>
      </c>
      <c r="E258" s="14" t="s">
        <v>792</v>
      </c>
      <c r="F258" s="14" t="s">
        <v>558</v>
      </c>
      <c r="G258" s="14" t="s">
        <v>559</v>
      </c>
      <c r="H258" s="1" t="s">
        <v>950</v>
      </c>
      <c r="I258" s="1">
        <f>IF(ISERROR(VLOOKUP(F258,DropDataHere!$C$3:$G$446,4,FALSE)),0,(VLOOKUP(F258,DropDataHere!$C$3:$G$446,4,FALSE)))</f>
        <v>12143.14</v>
      </c>
      <c r="J258" s="1">
        <f>IF(ISERROR(VLOOKUP(F258,DropDataHere!$C$3:$G$446,5,FALSE)),0,(VLOOKUP(F258,DropDataHere!$C$3:$G$446,5,FALSE)))</f>
        <v>12223.35</v>
      </c>
    </row>
    <row r="259" spans="1:10" ht="12.75" customHeight="1" x14ac:dyDescent="0.2">
      <c r="A259" s="1" t="str">
        <f t="shared" si="12"/>
        <v>541</v>
      </c>
      <c r="B259" s="1">
        <f t="shared" si="11"/>
        <v>1</v>
      </c>
      <c r="C259" s="1" t="str">
        <f t="shared" si="13"/>
        <v>540945</v>
      </c>
      <c r="D259" s="14" t="s">
        <v>809</v>
      </c>
      <c r="E259" s="14" t="s">
        <v>810</v>
      </c>
      <c r="F259" s="14" t="s">
        <v>811</v>
      </c>
      <c r="G259" s="14" t="s">
        <v>812</v>
      </c>
      <c r="H259" s="1" t="s">
        <v>950</v>
      </c>
      <c r="I259" s="1">
        <f>IF(ISERROR(VLOOKUP(F259,DropDataHere!$C$3:$G$446,4,FALSE)),0,(VLOOKUP(F259,DropDataHere!$C$3:$G$446,4,FALSE)))</f>
        <v>10550.52</v>
      </c>
      <c r="J259" s="1">
        <f>IF(ISERROR(VLOOKUP(F259,DropDataHere!$C$3:$G$446,5,FALSE)),0,(VLOOKUP(F259,DropDataHere!$C$3:$G$446,5,FALSE)))</f>
        <v>10266.34</v>
      </c>
    </row>
    <row r="260" spans="1:10" ht="12.75" customHeight="1" x14ac:dyDescent="0.2">
      <c r="A260" s="1" t="str">
        <f t="shared" si="12"/>
        <v>542</v>
      </c>
      <c r="B260" s="1">
        <f t="shared" ref="B260:B273" si="14">IF(D260=D259,B259+1,1)</f>
        <v>2</v>
      </c>
      <c r="C260" s="1" t="str">
        <f t="shared" si="13"/>
        <v>540948</v>
      </c>
      <c r="D260" s="14" t="s">
        <v>809</v>
      </c>
      <c r="E260" s="14" t="s">
        <v>810</v>
      </c>
      <c r="F260" s="14" t="s">
        <v>815</v>
      </c>
      <c r="G260" s="14" t="s">
        <v>816</v>
      </c>
      <c r="H260" s="1" t="s">
        <v>950</v>
      </c>
      <c r="I260" s="1">
        <f>IF(ISERROR(VLOOKUP(F260,DropDataHere!$C$3:$G$446,4,FALSE)),0,(VLOOKUP(F260,DropDataHere!$C$3:$G$446,4,FALSE)))</f>
        <v>0</v>
      </c>
      <c r="J260" s="1">
        <f>IF(ISERROR(VLOOKUP(F260,DropDataHere!$C$3:$G$446,5,FALSE)),0,(VLOOKUP(F260,DropDataHere!$C$3:$G$446,5,FALSE)))</f>
        <v>3453.29</v>
      </c>
    </row>
    <row r="261" spans="1:10" ht="12.75" customHeight="1" x14ac:dyDescent="0.2">
      <c r="A261" s="1" t="str">
        <f t="shared" si="12"/>
        <v>561</v>
      </c>
      <c r="B261" s="1">
        <f t="shared" si="14"/>
        <v>1</v>
      </c>
      <c r="C261" s="1" t="str">
        <f t="shared" si="13"/>
        <v>560852</v>
      </c>
      <c r="D261" s="14" t="s">
        <v>823</v>
      </c>
      <c r="E261" s="14" t="s">
        <v>824</v>
      </c>
      <c r="F261" s="14" t="s">
        <v>733</v>
      </c>
      <c r="G261" s="14" t="s">
        <v>734</v>
      </c>
      <c r="H261" s="1" t="s">
        <v>950</v>
      </c>
      <c r="I261" s="1">
        <f>IF(ISERROR(VLOOKUP(F261,DropDataHere!$C$3:$G$446,4,FALSE)),0,(VLOOKUP(F261,DropDataHere!$C$3:$G$446,4,FALSE)))</f>
        <v>0</v>
      </c>
      <c r="J261" s="1">
        <f>IF(ISERROR(VLOOKUP(F261,DropDataHere!$C$3:$G$446,5,FALSE)),0,(VLOOKUP(F261,DropDataHere!$C$3:$G$446,5,FALSE)))</f>
        <v>0</v>
      </c>
    </row>
    <row r="262" spans="1:10" ht="12.75" customHeight="1" x14ac:dyDescent="0.2">
      <c r="A262" s="1" t="str">
        <f t="shared" si="12"/>
        <v>562</v>
      </c>
      <c r="B262" s="1">
        <f t="shared" si="14"/>
        <v>2</v>
      </c>
      <c r="C262" s="1" t="str">
        <f t="shared" si="13"/>
        <v>560965</v>
      </c>
      <c r="D262" s="14" t="s">
        <v>823</v>
      </c>
      <c r="E262" s="14" t="s">
        <v>824</v>
      </c>
      <c r="F262" s="14" t="s">
        <v>825</v>
      </c>
      <c r="G262" s="14" t="s">
        <v>826</v>
      </c>
      <c r="H262" s="1" t="s">
        <v>950</v>
      </c>
      <c r="I262" s="1">
        <f>IF(ISERROR(VLOOKUP(F262,DropDataHere!$C$3:$G$446,4,FALSE)),0,(VLOOKUP(F262,DropDataHere!$C$3:$G$446,4,FALSE)))</f>
        <v>245175.13</v>
      </c>
      <c r="J262" s="1">
        <f>IF(ISERROR(VLOOKUP(F262,DropDataHere!$C$3:$G$446,5,FALSE)),0,(VLOOKUP(F262,DropDataHere!$C$3:$G$446,5,FALSE)))</f>
        <v>249618.5</v>
      </c>
    </row>
    <row r="263" spans="1:10" ht="12.75" customHeight="1" x14ac:dyDescent="0.2">
      <c r="A263" s="1" t="str">
        <f t="shared" si="12"/>
        <v>563</v>
      </c>
      <c r="B263" s="1">
        <f t="shared" si="14"/>
        <v>3</v>
      </c>
      <c r="C263" s="1" t="str">
        <f t="shared" si="13"/>
        <v>560968</v>
      </c>
      <c r="D263" s="14" t="s">
        <v>823</v>
      </c>
      <c r="E263" s="14" t="s">
        <v>824</v>
      </c>
      <c r="F263" s="14" t="s">
        <v>831</v>
      </c>
      <c r="G263" s="14" t="s">
        <v>832</v>
      </c>
      <c r="H263" s="1" t="s">
        <v>950</v>
      </c>
      <c r="I263" s="1">
        <f>IF(ISERROR(VLOOKUP(F263,DropDataHere!$C$3:$G$446,4,FALSE)),0,(VLOOKUP(F263,DropDataHere!$C$3:$G$446,4,FALSE)))</f>
        <v>2286.06</v>
      </c>
      <c r="J263" s="1">
        <f>IF(ISERROR(VLOOKUP(F263,DropDataHere!$C$3:$G$446,5,FALSE)),0,(VLOOKUP(F263,DropDataHere!$C$3:$G$446,5,FALSE)))</f>
        <v>2315.0700000000002</v>
      </c>
    </row>
    <row r="264" spans="1:10" ht="12.75" customHeight="1" x14ac:dyDescent="0.2">
      <c r="A264" s="1" t="str">
        <f t="shared" si="12"/>
        <v>564</v>
      </c>
      <c r="B264" s="1">
        <f t="shared" si="14"/>
        <v>4</v>
      </c>
      <c r="C264" s="1" t="str">
        <f t="shared" si="13"/>
        <v>560969</v>
      </c>
      <c r="D264" s="14" t="s">
        <v>823</v>
      </c>
      <c r="E264" s="14" t="s">
        <v>824</v>
      </c>
      <c r="F264" s="14" t="s">
        <v>833</v>
      </c>
      <c r="G264" s="14" t="s">
        <v>834</v>
      </c>
      <c r="H264" s="1" t="s">
        <v>950</v>
      </c>
      <c r="I264" s="1">
        <f>IF(ISERROR(VLOOKUP(F264,DropDataHere!$C$3:$G$446,4,FALSE)),0,(VLOOKUP(F264,DropDataHere!$C$3:$G$446,4,FALSE)))</f>
        <v>14209.75</v>
      </c>
      <c r="J264" s="1">
        <f>IF(ISERROR(VLOOKUP(F264,DropDataHere!$C$3:$G$446,5,FALSE)),0,(VLOOKUP(F264,DropDataHere!$C$3:$G$446,5,FALSE)))</f>
        <v>14646.68</v>
      </c>
    </row>
    <row r="265" spans="1:10" ht="12.75" customHeight="1" x14ac:dyDescent="0.2">
      <c r="A265" s="1" t="str">
        <f t="shared" si="12"/>
        <v>565</v>
      </c>
      <c r="B265" s="1">
        <f t="shared" si="14"/>
        <v>5</v>
      </c>
      <c r="C265" s="1" t="str">
        <f t="shared" si="13"/>
        <v>560970</v>
      </c>
      <c r="D265" s="14" t="s">
        <v>823</v>
      </c>
      <c r="E265" s="14" t="s">
        <v>824</v>
      </c>
      <c r="F265" s="14" t="s">
        <v>835</v>
      </c>
      <c r="G265" s="14" t="s">
        <v>836</v>
      </c>
      <c r="H265" s="1" t="s">
        <v>950</v>
      </c>
      <c r="I265" s="1">
        <f>IF(ISERROR(VLOOKUP(F265,DropDataHere!$C$3:$G$446,4,FALSE)),0,(VLOOKUP(F265,DropDataHere!$C$3:$G$446,4,FALSE)))</f>
        <v>25294.47</v>
      </c>
      <c r="J265" s="1">
        <f>IF(ISERROR(VLOOKUP(F265,DropDataHere!$C$3:$G$446,5,FALSE)),0,(VLOOKUP(F265,DropDataHere!$C$3:$G$446,5,FALSE)))</f>
        <v>27954.42</v>
      </c>
    </row>
    <row r="266" spans="1:10" ht="12.75" customHeight="1" x14ac:dyDescent="0.2">
      <c r="A266" s="1" t="str">
        <f t="shared" si="12"/>
        <v>566</v>
      </c>
      <c r="B266" s="1">
        <f t="shared" si="14"/>
        <v>6</v>
      </c>
      <c r="C266" s="1" t="str">
        <f t="shared" si="13"/>
        <v>560972</v>
      </c>
      <c r="D266" s="14" t="s">
        <v>823</v>
      </c>
      <c r="E266" s="14" t="s">
        <v>824</v>
      </c>
      <c r="F266" s="14" t="s">
        <v>839</v>
      </c>
      <c r="G266" s="14" t="s">
        <v>840</v>
      </c>
      <c r="H266" s="1" t="s">
        <v>950</v>
      </c>
      <c r="I266" s="1">
        <f>IF(ISERROR(VLOOKUP(F266,DropDataHere!$C$3:$G$446,4,FALSE)),0,(VLOOKUP(F266,DropDataHere!$C$3:$G$446,4,FALSE)))</f>
        <v>56610.9</v>
      </c>
      <c r="J266" s="1">
        <f>IF(ISERROR(VLOOKUP(F266,DropDataHere!$C$3:$G$446,5,FALSE)),0,(VLOOKUP(F266,DropDataHere!$C$3:$G$446,5,FALSE)))</f>
        <v>55981.89</v>
      </c>
    </row>
    <row r="267" spans="1:10" ht="12.75" customHeight="1" x14ac:dyDescent="0.2">
      <c r="A267" s="1" t="str">
        <f t="shared" si="12"/>
        <v>567</v>
      </c>
      <c r="B267" s="1">
        <f t="shared" si="14"/>
        <v>7</v>
      </c>
      <c r="C267" s="1" t="str">
        <f t="shared" si="13"/>
        <v>560976</v>
      </c>
      <c r="D267" s="14" t="s">
        <v>823</v>
      </c>
      <c r="E267" s="14" t="s">
        <v>824</v>
      </c>
      <c r="F267" s="14" t="s">
        <v>843</v>
      </c>
      <c r="G267" s="14" t="s">
        <v>844</v>
      </c>
      <c r="H267" s="1" t="s">
        <v>950</v>
      </c>
      <c r="I267" s="1">
        <f>IF(ISERROR(VLOOKUP(F267,DropDataHere!$C$3:$G$446,4,FALSE)),0,(VLOOKUP(F267,DropDataHere!$C$3:$G$446,4,FALSE)))</f>
        <v>6562.96</v>
      </c>
      <c r="J267" s="1">
        <f>IF(ISERROR(VLOOKUP(F267,DropDataHere!$C$3:$G$446,5,FALSE)),0,(VLOOKUP(F267,DropDataHere!$C$3:$G$446,5,FALSE)))</f>
        <v>6422</v>
      </c>
    </row>
    <row r="268" spans="1:10" ht="12.75" customHeight="1" x14ac:dyDescent="0.2">
      <c r="A268" s="1" t="str">
        <f t="shared" si="12"/>
        <v>568</v>
      </c>
      <c r="B268" s="1">
        <f t="shared" si="14"/>
        <v>8</v>
      </c>
      <c r="C268" s="1" t="str">
        <f t="shared" si="13"/>
        <v>560978</v>
      </c>
      <c r="D268" s="14" t="s">
        <v>823</v>
      </c>
      <c r="E268" s="14" t="s">
        <v>824</v>
      </c>
      <c r="F268" s="14" t="s">
        <v>845</v>
      </c>
      <c r="G268" s="14" t="s">
        <v>846</v>
      </c>
      <c r="H268" s="1" t="s">
        <v>950</v>
      </c>
      <c r="I268" s="1">
        <f>IF(ISERROR(VLOOKUP(F268,DropDataHere!$C$3:$G$446,4,FALSE)),0,(VLOOKUP(F268,DropDataHere!$C$3:$G$446,4,FALSE)))</f>
        <v>12724.66</v>
      </c>
      <c r="J268" s="1">
        <f>IF(ISERROR(VLOOKUP(F268,DropDataHere!$C$3:$G$446,5,FALSE)),0,(VLOOKUP(F268,DropDataHere!$C$3:$G$446,5,FALSE)))</f>
        <v>12997.64</v>
      </c>
    </row>
    <row r="269" spans="1:10" ht="12.75" customHeight="1" x14ac:dyDescent="0.2">
      <c r="A269" s="1" t="str">
        <f t="shared" si="12"/>
        <v>569</v>
      </c>
      <c r="B269" s="1">
        <f t="shared" si="14"/>
        <v>9</v>
      </c>
      <c r="C269" s="1" t="str">
        <f t="shared" si="13"/>
        <v>560981</v>
      </c>
      <c r="D269" s="14" t="s">
        <v>823</v>
      </c>
      <c r="E269" s="14" t="s">
        <v>824</v>
      </c>
      <c r="F269" s="14" t="s">
        <v>849</v>
      </c>
      <c r="G269" s="14" t="s">
        <v>850</v>
      </c>
      <c r="H269" s="1" t="s">
        <v>950</v>
      </c>
      <c r="I269" s="1">
        <f>IF(ISERROR(VLOOKUP(F269,DropDataHere!$C$3:$G$446,4,FALSE)),0,(VLOOKUP(F269,DropDataHere!$C$3:$G$446,4,FALSE)))</f>
        <v>12233.55</v>
      </c>
      <c r="J269" s="1">
        <f>IF(ISERROR(VLOOKUP(F269,DropDataHere!$C$3:$G$446,5,FALSE)),0,(VLOOKUP(F269,DropDataHere!$C$3:$G$446,5,FALSE)))</f>
        <v>12781.79</v>
      </c>
    </row>
    <row r="270" spans="1:10" ht="12.75" customHeight="1" x14ac:dyDescent="0.2">
      <c r="A270" s="1" t="str">
        <f t="shared" si="12"/>
        <v>5610</v>
      </c>
      <c r="B270" s="1">
        <f t="shared" si="14"/>
        <v>10</v>
      </c>
      <c r="C270" s="1" t="str">
        <f t="shared" si="13"/>
        <v>560985</v>
      </c>
      <c r="D270" s="14" t="s">
        <v>823</v>
      </c>
      <c r="E270" s="14" t="s">
        <v>824</v>
      </c>
      <c r="F270" s="14" t="s">
        <v>853</v>
      </c>
      <c r="G270" s="14" t="s">
        <v>854</v>
      </c>
      <c r="H270" s="1" t="s">
        <v>950</v>
      </c>
      <c r="I270" s="1">
        <f>IF(ISERROR(VLOOKUP(F270,DropDataHere!$C$3:$G$446,4,FALSE)),0,(VLOOKUP(F270,DropDataHere!$C$3:$G$446,4,FALSE)))</f>
        <v>29591.3</v>
      </c>
      <c r="J270" s="1">
        <f>IF(ISERROR(VLOOKUP(F270,DropDataHere!$C$3:$G$446,5,FALSE)),0,(VLOOKUP(F270,DropDataHere!$C$3:$G$446,5,FALSE)))</f>
        <v>29794.85</v>
      </c>
    </row>
    <row r="271" spans="1:10" ht="12.75" customHeight="1" x14ac:dyDescent="0.2">
      <c r="A271" s="1" t="str">
        <f t="shared" si="12"/>
        <v>5611</v>
      </c>
      <c r="B271" s="1">
        <f t="shared" si="14"/>
        <v>11</v>
      </c>
      <c r="C271" s="1" t="str">
        <f t="shared" si="13"/>
        <v>560987</v>
      </c>
      <c r="D271" s="14" t="s">
        <v>823</v>
      </c>
      <c r="E271" s="14" t="s">
        <v>824</v>
      </c>
      <c r="F271" s="14" t="s">
        <v>857</v>
      </c>
      <c r="G271" s="14" t="s">
        <v>858</v>
      </c>
      <c r="H271" s="1" t="s">
        <v>950</v>
      </c>
      <c r="I271" s="1">
        <f>IF(ISERROR(VLOOKUP(F271,DropDataHere!$C$3:$G$446,4,FALSE)),0,(VLOOKUP(F271,DropDataHere!$C$3:$G$446,4,FALSE)))</f>
        <v>3003.47</v>
      </c>
      <c r="J271" s="1">
        <f>IF(ISERROR(VLOOKUP(F271,DropDataHere!$C$3:$G$446,5,FALSE)),0,(VLOOKUP(F271,DropDataHere!$C$3:$G$446,5,FALSE)))</f>
        <v>3027.89</v>
      </c>
    </row>
    <row r="272" spans="1:10" ht="12.75" customHeight="1" x14ac:dyDescent="0.2">
      <c r="A272" s="1" t="str">
        <f t="shared" si="12"/>
        <v>5612</v>
      </c>
      <c r="B272" s="1">
        <f t="shared" si="14"/>
        <v>12</v>
      </c>
      <c r="C272" s="1" t="str">
        <f t="shared" si="13"/>
        <v>560989</v>
      </c>
      <c r="D272" s="14" t="s">
        <v>823</v>
      </c>
      <c r="E272" s="14" t="s">
        <v>824</v>
      </c>
      <c r="F272" s="14" t="s">
        <v>859</v>
      </c>
      <c r="G272" s="14" t="s">
        <v>860</v>
      </c>
      <c r="H272" s="1" t="s">
        <v>950</v>
      </c>
      <c r="I272" s="1">
        <f>IF(ISERROR(VLOOKUP(F272,DropDataHere!$C$3:$G$446,4,FALSE)),0,(VLOOKUP(F272,DropDataHere!$C$3:$G$446,4,FALSE)))</f>
        <v>8932.0400000000009</v>
      </c>
      <c r="J272" s="1">
        <f>IF(ISERROR(VLOOKUP(F272,DropDataHere!$C$3:$G$446,5,FALSE)),0,(VLOOKUP(F272,DropDataHere!$C$3:$G$446,5,FALSE)))</f>
        <v>9132.76</v>
      </c>
    </row>
    <row r="273" spans="1:10" ht="12.75" customHeight="1" x14ac:dyDescent="0.2">
      <c r="A273" s="1" t="str">
        <f t="shared" si="12"/>
        <v>5613</v>
      </c>
      <c r="B273" s="1">
        <f t="shared" si="14"/>
        <v>13</v>
      </c>
      <c r="C273" s="1" t="str">
        <f t="shared" si="13"/>
        <v>561196</v>
      </c>
      <c r="D273" s="14" t="s">
        <v>823</v>
      </c>
      <c r="E273" s="14" t="s">
        <v>824</v>
      </c>
      <c r="F273" s="14" t="s">
        <v>861</v>
      </c>
      <c r="G273" s="14" t="s">
        <v>862</v>
      </c>
      <c r="H273" s="1" t="s">
        <v>950</v>
      </c>
      <c r="I273" s="1">
        <f>IF(ISERROR(VLOOKUP(F273,DropDataHere!$C$3:$G$446,4,FALSE)),0,(VLOOKUP(F273,DropDataHere!$C$3:$G$446,4,FALSE)))</f>
        <v>0</v>
      </c>
      <c r="J273" s="1">
        <f>IF(ISERROR(VLOOKUP(F273,DropDataHere!$C$3:$G$446,5,FALSE)),0,(VLOOKUP(F273,DropDataHere!$C$3:$G$446,5,FALSE)))</f>
        <v>0</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Normal="100" workbookViewId="0">
      <pane ySplit="1" topLeftCell="A160" activePane="bottomLeft" state="frozen"/>
      <selection pane="bottomLeft"/>
    </sheetView>
  </sheetViews>
  <sheetFormatPr defaultRowHeight="12.75" customHeight="1" x14ac:dyDescent="0.25"/>
  <cols>
    <col min="1" max="1" width="7.140625" style="1" bestFit="1" customWidth="1"/>
    <col min="2" max="2" width="8.28515625" style="1" bestFit="1" customWidth="1"/>
    <col min="3" max="3" width="8.28515625" style="1" customWidth="1"/>
    <col min="4" max="4" width="3.28515625" style="1" bestFit="1" customWidth="1"/>
    <col min="5" max="5" width="12.5703125" style="1" bestFit="1" customWidth="1"/>
    <col min="6" max="6" width="5" style="1" bestFit="1" customWidth="1"/>
    <col min="7" max="7" width="26" style="1" bestFit="1" customWidth="1"/>
    <col min="8" max="8" width="11" style="1" bestFit="1" customWidth="1"/>
    <col min="9" max="10" width="10" style="1" bestFit="1" customWidth="1"/>
    <col min="11" max="16384" width="9.140625" style="1"/>
  </cols>
  <sheetData>
    <row r="1" spans="1:10" ht="45" x14ac:dyDescent="0.25">
      <c r="A1" s="29" t="s">
        <v>960</v>
      </c>
      <c r="B1" s="29" t="s">
        <v>961</v>
      </c>
      <c r="C1" s="29"/>
      <c r="D1" s="44" t="s">
        <v>945</v>
      </c>
      <c r="E1" s="44" t="s">
        <v>14</v>
      </c>
      <c r="F1" s="44" t="s">
        <v>876</v>
      </c>
      <c r="G1" s="44" t="s">
        <v>15</v>
      </c>
      <c r="H1" s="43" t="s">
        <v>877</v>
      </c>
      <c r="I1" s="6" t="s">
        <v>17</v>
      </c>
      <c r="J1" s="6" t="s">
        <v>18</v>
      </c>
    </row>
    <row r="2" spans="1:10" ht="12.75" customHeight="1" x14ac:dyDescent="0.25">
      <c r="A2" s="1" t="str">
        <f t="shared" ref="A2:A65" si="0">D2&amp;B2</f>
        <v>011</v>
      </c>
      <c r="B2" s="1">
        <v>1</v>
      </c>
      <c r="C2" s="1" t="str">
        <f t="shared" ref="C2:C65" si="1">D2&amp;F2</f>
        <v>010006</v>
      </c>
      <c r="D2" s="46" t="s">
        <v>19</v>
      </c>
      <c r="E2" s="46" t="s">
        <v>20</v>
      </c>
      <c r="F2" s="46" t="s">
        <v>23</v>
      </c>
      <c r="G2" s="46" t="s">
        <v>24</v>
      </c>
      <c r="H2" s="47" t="s">
        <v>952</v>
      </c>
      <c r="I2" s="1">
        <f>IF(ISERROR(VLOOKUP(F2,DropDataHere!$C$3:$G$383,4,FALSE)),0,(VLOOKUP(F2,DropDataHere!$C$3:$G$383,4,FALSE)))</f>
        <v>0</v>
      </c>
      <c r="J2" s="1">
        <f>IF(ISERROR(VLOOKUP(F2,DropDataHere!$C$3:$G$383,5,FALSE)),0,(VLOOKUP(F2,DropDataHere!$C$3:$G$383,5,FALSE)))</f>
        <v>0</v>
      </c>
    </row>
    <row r="3" spans="1:10" ht="12.75" customHeight="1" x14ac:dyDescent="0.25">
      <c r="A3" s="1" t="str">
        <f t="shared" si="0"/>
        <v>012</v>
      </c>
      <c r="B3" s="1">
        <f t="shared" ref="B3:B66" si="2">IF(D3=D2,B2+1,1)</f>
        <v>2</v>
      </c>
      <c r="C3" s="1" t="str">
        <f t="shared" si="1"/>
        <v>010009</v>
      </c>
      <c r="D3" s="45" t="s">
        <v>19</v>
      </c>
      <c r="E3" s="45" t="s">
        <v>20</v>
      </c>
      <c r="F3" s="45" t="s">
        <v>27</v>
      </c>
      <c r="G3" s="45" t="s">
        <v>947</v>
      </c>
      <c r="H3" s="1" t="s">
        <v>951</v>
      </c>
      <c r="I3" s="1">
        <f>IF(ISERROR(VLOOKUP(F3,DropDataHere!$C$3:$G$383,4,FALSE)),0,(VLOOKUP(F3,DropDataHere!$C$3:$G$383,4,FALSE)))</f>
        <v>0</v>
      </c>
      <c r="J3" s="1">
        <f>IF(ISERROR(VLOOKUP(F3,DropDataHere!$C$3:$G$383,5,FALSE)),0,(VLOOKUP(F3,DropDataHere!$C$3:$G$383,5,FALSE)))</f>
        <v>0</v>
      </c>
    </row>
    <row r="4" spans="1:10" ht="12.75" customHeight="1" x14ac:dyDescent="0.25">
      <c r="A4" s="1" t="str">
        <f t="shared" si="0"/>
        <v>021</v>
      </c>
      <c r="B4" s="1">
        <f t="shared" si="2"/>
        <v>1</v>
      </c>
      <c r="C4" s="1" t="str">
        <f t="shared" si="1"/>
        <v>021189</v>
      </c>
      <c r="D4" s="15" t="s">
        <v>35</v>
      </c>
      <c r="E4" s="15" t="s">
        <v>36</v>
      </c>
      <c r="F4" s="15" t="s">
        <v>47</v>
      </c>
      <c r="G4" s="15" t="s">
        <v>48</v>
      </c>
      <c r="H4" s="1" t="s">
        <v>952</v>
      </c>
      <c r="I4" s="1">
        <f>IF(ISERROR(VLOOKUP(F4,DropDataHere!$C$3:$G$383,4,FALSE)),0,(VLOOKUP(F4,DropDataHere!$C$3:$G$383,4,FALSE)))</f>
        <v>46923.519999999997</v>
      </c>
      <c r="J4" s="1">
        <f>IF(ISERROR(VLOOKUP(F4,DropDataHere!$C$3:$G$383,5,FALSE)),0,(VLOOKUP(F4,DropDataHere!$C$3:$G$383,5,FALSE)))</f>
        <v>48057.61</v>
      </c>
    </row>
    <row r="5" spans="1:10" ht="12.75" customHeight="1" x14ac:dyDescent="0.25">
      <c r="A5" s="1" t="str">
        <f t="shared" si="0"/>
        <v>022</v>
      </c>
      <c r="B5" s="1">
        <f t="shared" si="2"/>
        <v>2</v>
      </c>
      <c r="C5" s="1" t="str">
        <f t="shared" si="1"/>
        <v>021190</v>
      </c>
      <c r="D5" s="15" t="s">
        <v>35</v>
      </c>
      <c r="E5" s="15" t="s">
        <v>36</v>
      </c>
      <c r="F5" s="15" t="s">
        <v>49</v>
      </c>
      <c r="G5" s="15" t="s">
        <v>50</v>
      </c>
      <c r="H5" s="1" t="s">
        <v>952</v>
      </c>
      <c r="I5" s="1">
        <f>IF(ISERROR(VLOOKUP(F5,DropDataHere!$C$3:$G$383,4,FALSE)),0,(VLOOKUP(F5,DropDataHere!$C$3:$G$383,4,FALSE)))</f>
        <v>9618.33</v>
      </c>
      <c r="J5" s="1">
        <f>IF(ISERROR(VLOOKUP(F5,DropDataHere!$C$3:$G$383,5,FALSE)),0,(VLOOKUP(F5,DropDataHere!$C$3:$G$383,5,FALSE)))</f>
        <v>9180.17</v>
      </c>
    </row>
    <row r="6" spans="1:10" ht="12.75" customHeight="1" x14ac:dyDescent="0.25">
      <c r="A6" s="1" t="str">
        <f t="shared" si="0"/>
        <v>023</v>
      </c>
      <c r="B6" s="1">
        <f t="shared" si="2"/>
        <v>3</v>
      </c>
      <c r="C6" s="1" t="str">
        <f t="shared" si="1"/>
        <v>021214</v>
      </c>
      <c r="D6" s="15" t="s">
        <v>35</v>
      </c>
      <c r="E6" s="15" t="s">
        <v>36</v>
      </c>
      <c r="F6" s="15" t="s">
        <v>51</v>
      </c>
      <c r="G6" s="15" t="s">
        <v>52</v>
      </c>
      <c r="H6" s="1" t="s">
        <v>952</v>
      </c>
      <c r="I6" s="1">
        <f>IF(ISERROR(VLOOKUP(F6,DropDataHere!$C$3:$G$383,4,FALSE)),0,(VLOOKUP(F6,DropDataHere!$C$3:$G$383,4,FALSE)))</f>
        <v>0</v>
      </c>
      <c r="J6" s="1">
        <f>IF(ISERROR(VLOOKUP(F6,DropDataHere!$C$3:$G$383,5,FALSE)),0,(VLOOKUP(F6,DropDataHere!$C$3:$G$383,5,FALSE)))</f>
        <v>3288.22</v>
      </c>
    </row>
    <row r="7" spans="1:10" ht="12.75" customHeight="1" x14ac:dyDescent="0.25">
      <c r="A7" s="1" t="str">
        <f t="shared" si="0"/>
        <v>024</v>
      </c>
      <c r="B7" s="1">
        <f t="shared" si="2"/>
        <v>4</v>
      </c>
      <c r="C7" s="1" t="str">
        <f t="shared" si="1"/>
        <v>021230</v>
      </c>
      <c r="D7" s="15" t="s">
        <v>35</v>
      </c>
      <c r="E7" s="15" t="s">
        <v>36</v>
      </c>
      <c r="F7" s="15" t="s">
        <v>683</v>
      </c>
      <c r="G7" s="15" t="s">
        <v>684</v>
      </c>
      <c r="H7" s="1" t="s">
        <v>952</v>
      </c>
      <c r="I7" s="1">
        <f>IF(ISERROR(VLOOKUP(F7,DropDataHere!$C$3:$G$383,4,FALSE)),0,(VLOOKUP(F7,DropDataHere!$C$3:$G$383,4,FALSE)))</f>
        <v>16975.12</v>
      </c>
      <c r="J7" s="1">
        <f>IF(ISERROR(VLOOKUP(F7,DropDataHere!$C$3:$G$383,5,FALSE)),0,(VLOOKUP(F7,DropDataHere!$C$3:$G$383,5,FALSE)))</f>
        <v>16975.12</v>
      </c>
    </row>
    <row r="8" spans="1:10" ht="12.75" customHeight="1" x14ac:dyDescent="0.25">
      <c r="A8" s="1" t="str">
        <f t="shared" si="0"/>
        <v>031</v>
      </c>
      <c r="B8" s="1">
        <f t="shared" si="2"/>
        <v>1</v>
      </c>
      <c r="C8" s="1" t="str">
        <f t="shared" si="1"/>
        <v>030029</v>
      </c>
      <c r="D8" s="15" t="s">
        <v>53</v>
      </c>
      <c r="E8" s="15" t="s">
        <v>54</v>
      </c>
      <c r="F8" s="15" t="s">
        <v>57</v>
      </c>
      <c r="G8" s="15" t="s">
        <v>58</v>
      </c>
      <c r="H8" s="1" t="s">
        <v>952</v>
      </c>
      <c r="I8" s="1">
        <f>IF(ISERROR(VLOOKUP(F8,DropDataHere!$C$3:$G$383,4,FALSE)),0,(VLOOKUP(F8,DropDataHere!$C$3:$G$383,4,FALSE)))</f>
        <v>7930.94</v>
      </c>
      <c r="J8" s="1">
        <f>IF(ISERROR(VLOOKUP(F8,DropDataHere!$C$3:$G$383,5,FALSE)),0,(VLOOKUP(F8,DropDataHere!$C$3:$G$383,5,FALSE)))</f>
        <v>8190.35</v>
      </c>
    </row>
    <row r="9" spans="1:10" ht="12.75" customHeight="1" x14ac:dyDescent="0.25">
      <c r="A9" s="1" t="str">
        <f t="shared" si="0"/>
        <v>032</v>
      </c>
      <c r="B9" s="1">
        <f t="shared" si="2"/>
        <v>2</v>
      </c>
      <c r="C9" s="1" t="str">
        <f t="shared" si="1"/>
        <v>030031</v>
      </c>
      <c r="D9" s="15" t="s">
        <v>53</v>
      </c>
      <c r="E9" s="15" t="s">
        <v>54</v>
      </c>
      <c r="F9" s="15" t="s">
        <v>61</v>
      </c>
      <c r="G9" s="15" t="s">
        <v>62</v>
      </c>
      <c r="H9" s="1" t="s">
        <v>952</v>
      </c>
      <c r="I9" s="1">
        <f>IF(ISERROR(VLOOKUP(F9,DropDataHere!$C$3:$G$383,4,FALSE)),0,(VLOOKUP(F9,DropDataHere!$C$3:$G$383,4,FALSE)))</f>
        <v>10859.83</v>
      </c>
      <c r="J9" s="1">
        <f>IF(ISERROR(VLOOKUP(F9,DropDataHere!$C$3:$G$383,5,FALSE)),0,(VLOOKUP(F9,DropDataHere!$C$3:$G$383,5,FALSE)))</f>
        <v>11310.92</v>
      </c>
    </row>
    <row r="10" spans="1:10" ht="12.75" customHeight="1" x14ac:dyDescent="0.25">
      <c r="A10" s="1" t="str">
        <f t="shared" si="0"/>
        <v>033</v>
      </c>
      <c r="B10" s="1">
        <f t="shared" si="2"/>
        <v>3</v>
      </c>
      <c r="C10" s="1" t="str">
        <f t="shared" si="1"/>
        <v>030045</v>
      </c>
      <c r="D10" s="15" t="s">
        <v>53</v>
      </c>
      <c r="E10" s="15" t="s">
        <v>54</v>
      </c>
      <c r="F10" s="15" t="s">
        <v>69</v>
      </c>
      <c r="G10" s="15" t="s">
        <v>70</v>
      </c>
      <c r="H10" s="1" t="s">
        <v>952</v>
      </c>
      <c r="I10" s="1">
        <f>IF(ISERROR(VLOOKUP(F10,DropDataHere!$C$3:$G$383,4,FALSE)),0,(VLOOKUP(F10,DropDataHere!$C$3:$G$383,4,FALSE)))</f>
        <v>5172.24</v>
      </c>
      <c r="J10" s="1">
        <f>IF(ISERROR(VLOOKUP(F10,DropDataHere!$C$3:$G$383,5,FALSE)),0,(VLOOKUP(F10,DropDataHere!$C$3:$G$383,5,FALSE)))</f>
        <v>4872.6899999999996</v>
      </c>
    </row>
    <row r="11" spans="1:10" ht="12.75" customHeight="1" x14ac:dyDescent="0.25">
      <c r="A11" s="1" t="str">
        <f t="shared" si="0"/>
        <v>034</v>
      </c>
      <c r="B11" s="1">
        <f t="shared" si="2"/>
        <v>4</v>
      </c>
      <c r="C11" s="1" t="str">
        <f t="shared" si="1"/>
        <v>031213</v>
      </c>
      <c r="D11" s="15" t="s">
        <v>53</v>
      </c>
      <c r="E11" s="15" t="s">
        <v>54</v>
      </c>
      <c r="F11" s="15" t="s">
        <v>73</v>
      </c>
      <c r="G11" s="15" t="s">
        <v>948</v>
      </c>
      <c r="H11" s="1" t="s">
        <v>951</v>
      </c>
      <c r="I11" s="1">
        <f>IF(ISERROR(VLOOKUP(F11,DropDataHere!$C$3:$G$383,4,FALSE)),0,(VLOOKUP(F11,DropDataHere!$C$3:$G$383,4,FALSE)))</f>
        <v>9822.15</v>
      </c>
      <c r="J11" s="1">
        <f>IF(ISERROR(VLOOKUP(F11,DropDataHere!$C$3:$G$383,5,FALSE)),0,(VLOOKUP(F11,DropDataHere!$C$3:$G$383,5,FALSE)))</f>
        <v>9167.34</v>
      </c>
    </row>
    <row r="12" spans="1:10" ht="12.75" customHeight="1" x14ac:dyDescent="0.25">
      <c r="A12" s="1" t="str">
        <f t="shared" si="0"/>
        <v>041</v>
      </c>
      <c r="B12" s="1">
        <f t="shared" si="2"/>
        <v>1</v>
      </c>
      <c r="C12" s="1" t="str">
        <f t="shared" si="1"/>
        <v>040361</v>
      </c>
      <c r="D12" s="15" t="s">
        <v>75</v>
      </c>
      <c r="E12" s="15" t="s">
        <v>76</v>
      </c>
      <c r="F12" s="15" t="s">
        <v>280</v>
      </c>
      <c r="G12" s="15" t="s">
        <v>281</v>
      </c>
      <c r="H12" s="1" t="s">
        <v>952</v>
      </c>
      <c r="I12" s="1">
        <f>IF(ISERROR(VLOOKUP(F12,DropDataHere!$C$3:$G$383,4,FALSE)),0,(VLOOKUP(F12,DropDataHere!$C$3:$G$383,4,FALSE)))</f>
        <v>6570.41</v>
      </c>
      <c r="J12" s="1">
        <f>IF(ISERROR(VLOOKUP(F12,DropDataHere!$C$3:$G$383,5,FALSE)),0,(VLOOKUP(F12,DropDataHere!$C$3:$G$383,5,FALSE)))</f>
        <v>5833.91</v>
      </c>
    </row>
    <row r="13" spans="1:10" ht="12.75" customHeight="1" x14ac:dyDescent="0.25">
      <c r="A13" s="1" t="str">
        <f t="shared" si="0"/>
        <v>042</v>
      </c>
      <c r="B13" s="1">
        <f t="shared" si="2"/>
        <v>2</v>
      </c>
      <c r="C13" s="1" t="str">
        <f t="shared" si="1"/>
        <v>040055</v>
      </c>
      <c r="D13" s="15" t="s">
        <v>75</v>
      </c>
      <c r="E13" s="15" t="s">
        <v>76</v>
      </c>
      <c r="F13" s="15" t="s">
        <v>77</v>
      </c>
      <c r="G13" s="15" t="s">
        <v>78</v>
      </c>
      <c r="H13" s="1" t="s">
        <v>951</v>
      </c>
      <c r="I13" s="1">
        <f>IF(ISERROR(VLOOKUP(F13,DropDataHere!$C$3:$G$383,4,FALSE)),0,(VLOOKUP(F13,DropDataHere!$C$3:$G$383,4,FALSE)))</f>
        <v>30751.91</v>
      </c>
      <c r="J13" s="1">
        <f>IF(ISERROR(VLOOKUP(F13,DropDataHere!$C$3:$G$383,5,FALSE)),0,(VLOOKUP(F13,DropDataHere!$C$3:$G$383,5,FALSE)))</f>
        <v>32140.97</v>
      </c>
    </row>
    <row r="14" spans="1:10" ht="12.75" customHeight="1" x14ac:dyDescent="0.25">
      <c r="A14" s="1" t="str">
        <f t="shared" si="0"/>
        <v>051</v>
      </c>
      <c r="B14" s="1">
        <f t="shared" si="2"/>
        <v>1</v>
      </c>
      <c r="C14" s="1" t="str">
        <f t="shared" si="1"/>
        <v>050057</v>
      </c>
      <c r="D14" s="15" t="s">
        <v>79</v>
      </c>
      <c r="E14" s="15" t="s">
        <v>80</v>
      </c>
      <c r="F14" s="15" t="s">
        <v>83</v>
      </c>
      <c r="G14" s="15" t="s">
        <v>84</v>
      </c>
      <c r="H14" s="1" t="s">
        <v>952</v>
      </c>
      <c r="I14" s="1">
        <f>IF(ISERROR(VLOOKUP(F14,DropDataHere!$C$3:$G$383,4,FALSE)),0,(VLOOKUP(F14,DropDataHere!$C$3:$G$383,4,FALSE)))</f>
        <v>13925.26</v>
      </c>
      <c r="J14" s="1">
        <f>IF(ISERROR(VLOOKUP(F14,DropDataHere!$C$3:$G$383,5,FALSE)),0,(VLOOKUP(F14,DropDataHere!$C$3:$G$383,5,FALSE)))</f>
        <v>14181.07</v>
      </c>
    </row>
    <row r="15" spans="1:10" ht="12.75" customHeight="1" x14ac:dyDescent="0.25">
      <c r="A15" s="1" t="str">
        <f t="shared" si="0"/>
        <v>052</v>
      </c>
      <c r="B15" s="1">
        <f t="shared" si="2"/>
        <v>2</v>
      </c>
      <c r="C15" s="1" t="str">
        <f t="shared" si="1"/>
        <v>050061</v>
      </c>
      <c r="D15" s="15" t="s">
        <v>79</v>
      </c>
      <c r="E15" s="15" t="s">
        <v>80</v>
      </c>
      <c r="F15" s="15" t="s">
        <v>89</v>
      </c>
      <c r="G15" s="15" t="s">
        <v>90</v>
      </c>
      <c r="H15" s="1" t="s">
        <v>952</v>
      </c>
      <c r="I15" s="1">
        <f>IF(ISERROR(VLOOKUP(F15,DropDataHere!$C$3:$G$383,4,FALSE)),0,(VLOOKUP(F15,DropDataHere!$C$3:$G$383,4,FALSE)))</f>
        <v>9011.92</v>
      </c>
      <c r="J15" s="1">
        <f>IF(ISERROR(VLOOKUP(F15,DropDataHere!$C$3:$G$383,5,FALSE)),0,(VLOOKUP(F15,DropDataHere!$C$3:$G$383,5,FALSE)))</f>
        <v>9548.34</v>
      </c>
    </row>
    <row r="16" spans="1:10" ht="12.75" customHeight="1" x14ac:dyDescent="0.25">
      <c r="A16" s="1" t="str">
        <f t="shared" si="0"/>
        <v>053</v>
      </c>
      <c r="B16" s="1">
        <f t="shared" si="2"/>
        <v>3</v>
      </c>
      <c r="C16" s="1" t="str">
        <f t="shared" si="1"/>
        <v>050072</v>
      </c>
      <c r="D16" s="15" t="s">
        <v>79</v>
      </c>
      <c r="E16" s="15" t="s">
        <v>80</v>
      </c>
      <c r="F16" s="15" t="s">
        <v>93</v>
      </c>
      <c r="G16" s="15" t="s">
        <v>94</v>
      </c>
      <c r="H16" s="1" t="s">
        <v>951</v>
      </c>
      <c r="I16" s="1">
        <f>IF(ISERROR(VLOOKUP(F16,DropDataHere!$C$3:$G$383,4,FALSE)),0,(VLOOKUP(F16,DropDataHere!$C$3:$G$383,4,FALSE)))</f>
        <v>8624.9500000000007</v>
      </c>
      <c r="J16" s="1">
        <f>IF(ISERROR(VLOOKUP(F16,DropDataHere!$C$3:$G$383,5,FALSE)),0,(VLOOKUP(F16,DropDataHere!$C$3:$G$383,5,FALSE)))</f>
        <v>9857.09</v>
      </c>
    </row>
    <row r="17" spans="1:10" ht="12.75" customHeight="1" x14ac:dyDescent="0.25">
      <c r="A17" s="1" t="str">
        <f t="shared" si="0"/>
        <v>054</v>
      </c>
      <c r="B17" s="1">
        <f t="shared" si="2"/>
        <v>4</v>
      </c>
      <c r="C17" s="1" t="str">
        <f t="shared" si="1"/>
        <v>050059</v>
      </c>
      <c r="D17" s="15" t="s">
        <v>79</v>
      </c>
      <c r="E17" s="15" t="s">
        <v>80</v>
      </c>
      <c r="F17" s="15" t="s">
        <v>85</v>
      </c>
      <c r="G17" s="15" t="s">
        <v>86</v>
      </c>
      <c r="H17" s="1" t="s">
        <v>951</v>
      </c>
      <c r="I17" s="1">
        <f>IF(ISERROR(VLOOKUP(F17,DropDataHere!$C$3:$G$383,4,FALSE)),0,(VLOOKUP(F17,DropDataHere!$C$3:$G$383,4,FALSE)))</f>
        <v>13623.12</v>
      </c>
      <c r="J17" s="1">
        <f>IF(ISERROR(VLOOKUP(F17,DropDataHere!$C$3:$G$383,5,FALSE)),0,(VLOOKUP(F17,DropDataHere!$C$3:$G$383,5,FALSE)))</f>
        <v>14288.05</v>
      </c>
    </row>
    <row r="18" spans="1:10" ht="12.75" customHeight="1" x14ac:dyDescent="0.25">
      <c r="A18" s="1" t="str">
        <f t="shared" si="0"/>
        <v>055</v>
      </c>
      <c r="B18" s="1">
        <f t="shared" si="2"/>
        <v>5</v>
      </c>
      <c r="C18" s="1" t="str">
        <f t="shared" si="1"/>
        <v>050069</v>
      </c>
      <c r="D18" s="15" t="s">
        <v>79</v>
      </c>
      <c r="E18" s="15" t="s">
        <v>80</v>
      </c>
      <c r="F18" s="15" t="s">
        <v>91</v>
      </c>
      <c r="G18" s="15" t="s">
        <v>92</v>
      </c>
      <c r="H18" s="1" t="s">
        <v>951</v>
      </c>
      <c r="I18" s="1">
        <f>IF(ISERROR(VLOOKUP(F18,DropDataHere!$C$3:$G$383,4,FALSE)),0,(VLOOKUP(F18,DropDataHere!$C$3:$G$383,4,FALSE)))</f>
        <v>7882.38</v>
      </c>
      <c r="J18" s="1">
        <f>IF(ISERROR(VLOOKUP(F18,DropDataHere!$C$3:$G$383,5,FALSE)),0,(VLOOKUP(F18,DropDataHere!$C$3:$G$383,5,FALSE)))</f>
        <v>9051.6</v>
      </c>
    </row>
    <row r="19" spans="1:10" ht="12.75" customHeight="1" x14ac:dyDescent="0.25">
      <c r="A19" s="1" t="str">
        <f t="shared" si="0"/>
        <v>056</v>
      </c>
      <c r="B19" s="1">
        <f t="shared" si="2"/>
        <v>6</v>
      </c>
      <c r="C19" s="1" t="str">
        <f t="shared" si="1"/>
        <v>050076</v>
      </c>
      <c r="D19" s="15" t="s">
        <v>79</v>
      </c>
      <c r="E19" s="15" t="s">
        <v>80</v>
      </c>
      <c r="F19" s="15" t="s">
        <v>95</v>
      </c>
      <c r="G19" s="15" t="s">
        <v>96</v>
      </c>
      <c r="H19" s="1" t="s">
        <v>951</v>
      </c>
      <c r="I19" s="1">
        <f>IF(ISERROR(VLOOKUP(F19,DropDataHere!$C$3:$G$383,4,FALSE)),0,(VLOOKUP(F19,DropDataHere!$C$3:$G$383,4,FALSE)))</f>
        <v>7806.86</v>
      </c>
      <c r="J19" s="1">
        <f>IF(ISERROR(VLOOKUP(F19,DropDataHere!$C$3:$G$383,5,FALSE)),0,(VLOOKUP(F19,DropDataHere!$C$3:$G$383,5,FALSE)))</f>
        <v>8288.76</v>
      </c>
    </row>
    <row r="20" spans="1:10" ht="12.75" customHeight="1" x14ac:dyDescent="0.25">
      <c r="A20" s="1" t="str">
        <f t="shared" si="0"/>
        <v>061</v>
      </c>
      <c r="B20" s="1">
        <f t="shared" si="2"/>
        <v>1</v>
      </c>
      <c r="C20" s="1" t="str">
        <f t="shared" si="1"/>
        <v>060097</v>
      </c>
      <c r="D20" s="15" t="s">
        <v>99</v>
      </c>
      <c r="E20" s="15" t="s">
        <v>100</v>
      </c>
      <c r="F20" s="15" t="s">
        <v>105</v>
      </c>
      <c r="G20" s="15" t="s">
        <v>106</v>
      </c>
      <c r="H20" s="1" t="s">
        <v>952</v>
      </c>
      <c r="I20" s="1">
        <f>IF(ISERROR(VLOOKUP(F20,DropDataHere!$C$3:$G$383,4,FALSE)),0,(VLOOKUP(F20,DropDataHere!$C$3:$G$383,4,FALSE)))</f>
        <v>11665.35</v>
      </c>
      <c r="J20" s="1">
        <f>IF(ISERROR(VLOOKUP(F20,DropDataHere!$C$3:$G$383,5,FALSE)),0,(VLOOKUP(F20,DropDataHere!$C$3:$G$383,5,FALSE)))</f>
        <v>11776.02</v>
      </c>
    </row>
    <row r="21" spans="1:10" ht="12.75" customHeight="1" x14ac:dyDescent="0.25">
      <c r="A21" s="1" t="str">
        <f t="shared" si="0"/>
        <v>062</v>
      </c>
      <c r="B21" s="1">
        <f t="shared" si="2"/>
        <v>2</v>
      </c>
      <c r="C21" s="1" t="str">
        <f t="shared" si="1"/>
        <v>060706</v>
      </c>
      <c r="D21" s="15" t="s">
        <v>99</v>
      </c>
      <c r="E21" s="15" t="s">
        <v>100</v>
      </c>
      <c r="F21" s="15" t="s">
        <v>578</v>
      </c>
      <c r="G21" s="15" t="s">
        <v>579</v>
      </c>
      <c r="H21" s="1" t="s">
        <v>952</v>
      </c>
      <c r="I21" s="1">
        <f>IF(ISERROR(VLOOKUP(F21,DropDataHere!$C$3:$G$383,4,FALSE)),0,(VLOOKUP(F21,DropDataHere!$C$3:$G$383,4,FALSE)))</f>
        <v>54434.6</v>
      </c>
      <c r="J21" s="1">
        <f>IF(ISERROR(VLOOKUP(F21,DropDataHere!$C$3:$G$383,5,FALSE)),0,(VLOOKUP(F21,DropDataHere!$C$3:$G$383,5,FALSE)))</f>
        <v>52863.83</v>
      </c>
    </row>
    <row r="22" spans="1:10" ht="12.75" customHeight="1" x14ac:dyDescent="0.25">
      <c r="A22" s="1" t="str">
        <f t="shared" si="0"/>
        <v>071</v>
      </c>
      <c r="B22" s="1">
        <f t="shared" si="2"/>
        <v>1</v>
      </c>
      <c r="C22" s="1" t="str">
        <f t="shared" si="1"/>
        <v>070099</v>
      </c>
      <c r="D22" s="15" t="s">
        <v>107</v>
      </c>
      <c r="E22" s="15" t="s">
        <v>108</v>
      </c>
      <c r="F22" s="15" t="s">
        <v>111</v>
      </c>
      <c r="G22" s="15" t="s">
        <v>112</v>
      </c>
      <c r="H22" s="1" t="s">
        <v>952</v>
      </c>
      <c r="I22" s="1">
        <f>IF(ISERROR(VLOOKUP(F22,DropDataHere!$C$3:$G$383,4,FALSE)),0,(VLOOKUP(F22,DropDataHere!$C$3:$G$383,4,FALSE)))</f>
        <v>45734.2</v>
      </c>
      <c r="J22" s="1">
        <f>IF(ISERROR(VLOOKUP(F22,DropDataHere!$C$3:$G$383,5,FALSE)),0,(VLOOKUP(F22,DropDataHere!$C$3:$G$383,5,FALSE)))</f>
        <v>45601.05</v>
      </c>
    </row>
    <row r="23" spans="1:10" ht="12.75" customHeight="1" x14ac:dyDescent="0.25">
      <c r="A23" s="1" t="str">
        <f t="shared" si="0"/>
        <v>072</v>
      </c>
      <c r="B23" s="1">
        <f t="shared" si="2"/>
        <v>2</v>
      </c>
      <c r="C23" s="1" t="str">
        <f t="shared" si="1"/>
        <v>070102</v>
      </c>
      <c r="D23" s="15" t="s">
        <v>107</v>
      </c>
      <c r="E23" s="15" t="s">
        <v>108</v>
      </c>
      <c r="F23" s="15" t="s">
        <v>115</v>
      </c>
      <c r="G23" s="15" t="s">
        <v>116</v>
      </c>
      <c r="H23" s="1" t="s">
        <v>952</v>
      </c>
      <c r="I23" s="1">
        <f>IF(ISERROR(VLOOKUP(F23,DropDataHere!$C$3:$G$383,4,FALSE)),0,(VLOOKUP(F23,DropDataHere!$C$3:$G$383,4,FALSE)))</f>
        <v>16452.68</v>
      </c>
      <c r="J23" s="1">
        <f>IF(ISERROR(VLOOKUP(F23,DropDataHere!$C$3:$G$383,5,FALSE)),0,(VLOOKUP(F23,DropDataHere!$C$3:$G$383,5,FALSE)))</f>
        <v>15318.02</v>
      </c>
    </row>
    <row r="24" spans="1:10" ht="12.75" customHeight="1" x14ac:dyDescent="0.25">
      <c r="A24" s="1" t="str">
        <f t="shared" si="0"/>
        <v>073</v>
      </c>
      <c r="B24" s="1">
        <f t="shared" si="2"/>
        <v>3</v>
      </c>
      <c r="C24" s="1" t="str">
        <f t="shared" si="1"/>
        <v>070105</v>
      </c>
      <c r="D24" s="15" t="s">
        <v>107</v>
      </c>
      <c r="E24" s="15" t="s">
        <v>108</v>
      </c>
      <c r="F24" s="15" t="s">
        <v>119</v>
      </c>
      <c r="G24" s="15" t="s">
        <v>120</v>
      </c>
      <c r="H24" s="1" t="s">
        <v>952</v>
      </c>
      <c r="I24" s="1">
        <f>IF(ISERROR(VLOOKUP(F24,DropDataHere!$C$3:$G$383,4,FALSE)),0,(VLOOKUP(F24,DropDataHere!$C$3:$G$383,4,FALSE)))</f>
        <v>14423.82</v>
      </c>
      <c r="J24" s="1">
        <f>IF(ISERROR(VLOOKUP(F24,DropDataHere!$C$3:$G$383,5,FALSE)),0,(VLOOKUP(F24,DropDataHere!$C$3:$G$383,5,FALSE)))</f>
        <v>13855.03</v>
      </c>
    </row>
    <row r="25" spans="1:10" ht="12.75" customHeight="1" x14ac:dyDescent="0.25">
      <c r="A25" s="1" t="str">
        <f t="shared" si="0"/>
        <v>074</v>
      </c>
      <c r="B25" s="1">
        <f t="shared" si="2"/>
        <v>4</v>
      </c>
      <c r="C25" s="1" t="str">
        <f t="shared" si="1"/>
        <v>070113</v>
      </c>
      <c r="D25" s="15" t="s">
        <v>107</v>
      </c>
      <c r="E25" s="15" t="s">
        <v>108</v>
      </c>
      <c r="F25" s="15" t="s">
        <v>123</v>
      </c>
      <c r="G25" s="15" t="s">
        <v>124</v>
      </c>
      <c r="H25" s="1" t="s">
        <v>952</v>
      </c>
      <c r="I25" s="1">
        <f>IF(ISERROR(VLOOKUP(F25,DropDataHere!$C$3:$G$383,4,FALSE)),0,(VLOOKUP(F25,DropDataHere!$C$3:$G$383,4,FALSE)))</f>
        <v>8914.0499999999993</v>
      </c>
      <c r="J25" s="1">
        <f>IF(ISERROR(VLOOKUP(F25,DropDataHere!$C$3:$G$383,5,FALSE)),0,(VLOOKUP(F25,DropDataHere!$C$3:$G$383,5,FALSE)))</f>
        <v>8914.0499999999993</v>
      </c>
    </row>
    <row r="26" spans="1:10" ht="12.75" customHeight="1" x14ac:dyDescent="0.25">
      <c r="A26" s="1" t="str">
        <f t="shared" si="0"/>
        <v>075</v>
      </c>
      <c r="B26" s="1">
        <f t="shared" si="2"/>
        <v>5</v>
      </c>
      <c r="C26" s="1" t="str">
        <f t="shared" si="1"/>
        <v>070118</v>
      </c>
      <c r="D26" s="15" t="s">
        <v>107</v>
      </c>
      <c r="E26" s="15" t="s">
        <v>108</v>
      </c>
      <c r="F26" s="15" t="s">
        <v>125</v>
      </c>
      <c r="G26" s="15" t="s">
        <v>126</v>
      </c>
      <c r="H26" s="1" t="s">
        <v>952</v>
      </c>
      <c r="I26" s="1">
        <f>IF(ISERROR(VLOOKUP(F26,DropDataHere!$C$3:$G$383,4,FALSE)),0,(VLOOKUP(F26,DropDataHere!$C$3:$G$383,4,FALSE)))</f>
        <v>11822.83</v>
      </c>
      <c r="J26" s="1">
        <f>IF(ISERROR(VLOOKUP(F26,DropDataHere!$C$3:$G$383,5,FALSE)),0,(VLOOKUP(F26,DropDataHere!$C$3:$G$383,5,FALSE)))</f>
        <v>11216.53</v>
      </c>
    </row>
    <row r="27" spans="1:10" ht="12.75" customHeight="1" x14ac:dyDescent="0.25">
      <c r="A27" s="1" t="str">
        <f t="shared" si="0"/>
        <v>081</v>
      </c>
      <c r="B27" s="1">
        <f t="shared" si="2"/>
        <v>1</v>
      </c>
      <c r="C27" s="1" t="str">
        <f t="shared" si="1"/>
        <v>080134</v>
      </c>
      <c r="D27" s="15" t="s">
        <v>133</v>
      </c>
      <c r="E27" s="15" t="s">
        <v>134</v>
      </c>
      <c r="F27" s="15" t="s">
        <v>137</v>
      </c>
      <c r="G27" s="15" t="s">
        <v>138</v>
      </c>
      <c r="H27" s="1" t="s">
        <v>952</v>
      </c>
      <c r="I27" s="1">
        <f>IF(ISERROR(VLOOKUP(F27,DropDataHere!$C$3:$G$383,4,FALSE)),0,(VLOOKUP(F27,DropDataHere!$C$3:$G$383,4,FALSE)))</f>
        <v>45083.15</v>
      </c>
      <c r="J27" s="1">
        <f>IF(ISERROR(VLOOKUP(F27,DropDataHere!$C$3:$G$383,5,FALSE)),0,(VLOOKUP(F27,DropDataHere!$C$3:$G$383,5,FALSE)))</f>
        <v>38540.65</v>
      </c>
    </row>
    <row r="28" spans="1:10" ht="12.75" customHeight="1" x14ac:dyDescent="0.25">
      <c r="A28" s="1" t="str">
        <f t="shared" si="0"/>
        <v>082</v>
      </c>
      <c r="B28" s="1">
        <f t="shared" si="2"/>
        <v>2</v>
      </c>
      <c r="C28" s="1" t="str">
        <f t="shared" si="1"/>
        <v>080138</v>
      </c>
      <c r="D28" s="15" t="s">
        <v>133</v>
      </c>
      <c r="E28" s="15" t="s">
        <v>134</v>
      </c>
      <c r="F28" s="15" t="s">
        <v>139</v>
      </c>
      <c r="G28" s="15" t="s">
        <v>1135</v>
      </c>
      <c r="H28" s="1" t="s">
        <v>951</v>
      </c>
      <c r="I28" s="1">
        <f>IF(ISERROR(VLOOKUP(F28,DropDataHere!$C$3:$G$383,4,FALSE)),0,(VLOOKUP(F28,DropDataHere!$C$3:$G$383,4,FALSE)))</f>
        <v>15398.7</v>
      </c>
      <c r="J28" s="1">
        <f>IF(ISERROR(VLOOKUP(F28,DropDataHere!$C$3:$G$383,5,FALSE)),0,(VLOOKUP(F28,DropDataHere!$C$3:$G$383,5,FALSE)))</f>
        <v>16019.56</v>
      </c>
    </row>
    <row r="29" spans="1:10" ht="12.75" customHeight="1" x14ac:dyDescent="0.25">
      <c r="A29" s="1" t="str">
        <f t="shared" si="0"/>
        <v>083</v>
      </c>
      <c r="B29" s="1">
        <f t="shared" si="2"/>
        <v>3</v>
      </c>
      <c r="C29" s="1" t="str">
        <f t="shared" si="1"/>
        <v>080146</v>
      </c>
      <c r="D29" s="15" t="s">
        <v>133</v>
      </c>
      <c r="E29" s="15" t="s">
        <v>134</v>
      </c>
      <c r="F29" s="15" t="s">
        <v>140</v>
      </c>
      <c r="G29" s="15" t="s">
        <v>1075</v>
      </c>
      <c r="H29" s="1" t="s">
        <v>951</v>
      </c>
      <c r="I29" s="1">
        <f>IF(ISERROR(VLOOKUP(F29,DropDataHere!$C$3:$G$383,4,FALSE)),0,(VLOOKUP(F29,DropDataHere!$C$3:$G$383,4,FALSE)))</f>
        <v>9307.7199999999993</v>
      </c>
      <c r="J29" s="1">
        <f>IF(ISERROR(VLOOKUP(F29,DropDataHere!$C$3:$G$383,5,FALSE)),0,(VLOOKUP(F29,DropDataHere!$C$3:$G$383,5,FALSE)))</f>
        <v>9814.41</v>
      </c>
    </row>
    <row r="30" spans="1:10" ht="12.75" customHeight="1" x14ac:dyDescent="0.25">
      <c r="A30" s="1" t="str">
        <f t="shared" si="0"/>
        <v>084</v>
      </c>
      <c r="B30" s="1">
        <f t="shared" si="2"/>
        <v>4</v>
      </c>
      <c r="C30" s="1" t="str">
        <f t="shared" si="1"/>
        <v>080154</v>
      </c>
      <c r="D30" s="15" t="s">
        <v>133</v>
      </c>
      <c r="E30" s="15" t="s">
        <v>134</v>
      </c>
      <c r="F30" s="15" t="s">
        <v>141</v>
      </c>
      <c r="G30" s="15" t="s">
        <v>1072</v>
      </c>
      <c r="H30" s="1" t="s">
        <v>951</v>
      </c>
      <c r="I30" s="1">
        <f>IF(ISERROR(VLOOKUP(F30,DropDataHere!$C$3:$G$383,4,FALSE)),0,(VLOOKUP(F30,DropDataHere!$C$3:$G$383,4,FALSE)))</f>
        <v>12740.68</v>
      </c>
      <c r="J30" s="1">
        <f>IF(ISERROR(VLOOKUP(F30,DropDataHere!$C$3:$G$383,5,FALSE)),0,(VLOOKUP(F30,DropDataHere!$C$3:$G$383,5,FALSE)))</f>
        <v>13218.93</v>
      </c>
    </row>
    <row r="31" spans="1:10" ht="12.75" customHeight="1" x14ac:dyDescent="0.25">
      <c r="A31" s="1" t="str">
        <f t="shared" si="0"/>
        <v>091</v>
      </c>
      <c r="B31" s="1">
        <f t="shared" si="2"/>
        <v>1</v>
      </c>
      <c r="C31" s="1" t="str">
        <f t="shared" si="1"/>
        <v>090192</v>
      </c>
      <c r="D31" s="15" t="s">
        <v>146</v>
      </c>
      <c r="E31" s="15" t="s">
        <v>147</v>
      </c>
      <c r="F31" s="15" t="s">
        <v>160</v>
      </c>
      <c r="G31" s="15" t="s">
        <v>161</v>
      </c>
      <c r="H31" s="1" t="s">
        <v>952</v>
      </c>
      <c r="I31" s="1">
        <f>IF(ISERROR(VLOOKUP(F31,DropDataHere!$C$3:$G$383,4,FALSE)),0,(VLOOKUP(F31,DropDataHere!$C$3:$G$383,4,FALSE)))</f>
        <v>11387.8</v>
      </c>
      <c r="J31" s="1">
        <f>IF(ISERROR(VLOOKUP(F31,DropDataHere!$C$3:$G$383,5,FALSE)),0,(VLOOKUP(F31,DropDataHere!$C$3:$G$383,5,FALSE)))</f>
        <v>11521.05</v>
      </c>
    </row>
    <row r="32" spans="1:10" ht="12.75" customHeight="1" x14ac:dyDescent="0.25">
      <c r="A32" s="1" t="str">
        <f t="shared" si="0"/>
        <v>101</v>
      </c>
      <c r="B32" s="1">
        <f t="shared" si="2"/>
        <v>1</v>
      </c>
      <c r="C32" s="1" t="str">
        <f t="shared" si="1"/>
        <v>100194</v>
      </c>
      <c r="D32" s="15" t="s">
        <v>164</v>
      </c>
      <c r="E32" s="15" t="s">
        <v>165</v>
      </c>
      <c r="F32" s="15" t="s">
        <v>166</v>
      </c>
      <c r="G32" s="15" t="s">
        <v>167</v>
      </c>
      <c r="H32" s="1" t="s">
        <v>951</v>
      </c>
      <c r="I32" s="1">
        <f>IF(ISERROR(VLOOKUP(F32,DropDataHere!$C$3:$G$383,4,FALSE)),0,(VLOOKUP(F32,DropDataHere!$C$3:$G$383,4,FALSE)))</f>
        <v>39095.03</v>
      </c>
      <c r="J32" s="1">
        <f>IF(ISERROR(VLOOKUP(F32,DropDataHere!$C$3:$G$383,5,FALSE)),0,(VLOOKUP(F32,DropDataHere!$C$3:$G$383,5,FALSE)))</f>
        <v>39973.57</v>
      </c>
    </row>
    <row r="33" spans="1:10" ht="12.75" customHeight="1" x14ac:dyDescent="0.25">
      <c r="A33" s="1" t="str">
        <f t="shared" si="0"/>
        <v>111</v>
      </c>
      <c r="B33" s="1">
        <f t="shared" si="2"/>
        <v>1</v>
      </c>
      <c r="C33" s="1" t="str">
        <f t="shared" si="1"/>
        <v>110207</v>
      </c>
      <c r="D33" s="15" t="s">
        <v>168</v>
      </c>
      <c r="E33" s="15" t="s">
        <v>169</v>
      </c>
      <c r="F33" s="15" t="s">
        <v>172</v>
      </c>
      <c r="G33" s="15" t="s">
        <v>173</v>
      </c>
      <c r="H33" s="1" t="s">
        <v>952</v>
      </c>
      <c r="I33" s="1">
        <f>IF(ISERROR(VLOOKUP(F33,DropDataHere!$C$3:$G$383,4,FALSE)),0,(VLOOKUP(F33,DropDataHere!$C$3:$G$383,4,FALSE)))</f>
        <v>12221.17</v>
      </c>
      <c r="J33" s="1">
        <f>IF(ISERROR(VLOOKUP(F33,DropDataHere!$C$3:$G$383,5,FALSE)),0,(VLOOKUP(F33,DropDataHere!$C$3:$G$383,5,FALSE)))</f>
        <v>13466.16</v>
      </c>
    </row>
    <row r="34" spans="1:10" ht="12.75" customHeight="1" x14ac:dyDescent="0.25">
      <c r="A34" s="1" t="str">
        <f t="shared" si="0"/>
        <v>112</v>
      </c>
      <c r="B34" s="1">
        <f t="shared" si="2"/>
        <v>2</v>
      </c>
      <c r="C34" s="1" t="str">
        <f t="shared" si="1"/>
        <v>110228</v>
      </c>
      <c r="D34" s="15" t="s">
        <v>168</v>
      </c>
      <c r="E34" s="15" t="s">
        <v>169</v>
      </c>
      <c r="F34" s="15" t="s">
        <v>180</v>
      </c>
      <c r="G34" s="15" t="s">
        <v>181</v>
      </c>
      <c r="H34" s="1" t="s">
        <v>952</v>
      </c>
      <c r="I34" s="1">
        <f>IF(ISERROR(VLOOKUP(F34,DropDataHere!$C$3:$G$383,4,FALSE)),0,(VLOOKUP(F34,DropDataHere!$C$3:$G$383,4,FALSE)))</f>
        <v>5845.83</v>
      </c>
      <c r="J34" s="1">
        <f>IF(ISERROR(VLOOKUP(F34,DropDataHere!$C$3:$G$383,5,FALSE)),0,(VLOOKUP(F34,DropDataHere!$C$3:$G$383,5,FALSE)))</f>
        <v>5666.89</v>
      </c>
    </row>
    <row r="35" spans="1:10" ht="12.75" customHeight="1" x14ac:dyDescent="0.25">
      <c r="A35" s="1" t="str">
        <f t="shared" si="0"/>
        <v>121</v>
      </c>
      <c r="B35" s="1">
        <f t="shared" si="2"/>
        <v>1</v>
      </c>
      <c r="C35" s="1" t="str">
        <f t="shared" si="1"/>
        <v>120237</v>
      </c>
      <c r="D35" s="15" t="s">
        <v>184</v>
      </c>
      <c r="E35" s="15" t="s">
        <v>185</v>
      </c>
      <c r="F35" s="15" t="s">
        <v>188</v>
      </c>
      <c r="G35" s="15" t="s">
        <v>189</v>
      </c>
      <c r="H35" s="1" t="s">
        <v>952</v>
      </c>
      <c r="I35" s="1">
        <f>IF(ISERROR(VLOOKUP(F35,DropDataHere!$C$3:$G$383,4,FALSE)),0,(VLOOKUP(F35,DropDataHere!$C$3:$G$383,4,FALSE)))</f>
        <v>9230.7199999999993</v>
      </c>
      <c r="J35" s="1">
        <f>IF(ISERROR(VLOOKUP(F35,DropDataHere!$C$3:$G$383,5,FALSE)),0,(VLOOKUP(F35,DropDataHere!$C$3:$G$383,5,FALSE)))</f>
        <v>9438.15</v>
      </c>
    </row>
    <row r="36" spans="1:10" ht="12.75" customHeight="1" x14ac:dyDescent="0.25">
      <c r="A36" s="1" t="str">
        <f t="shared" si="0"/>
        <v>122</v>
      </c>
      <c r="B36" s="1">
        <f t="shared" si="2"/>
        <v>2</v>
      </c>
      <c r="C36" s="1" t="str">
        <f t="shared" si="1"/>
        <v>120713</v>
      </c>
      <c r="D36" s="15" t="s">
        <v>184</v>
      </c>
      <c r="E36" s="15" t="s">
        <v>185</v>
      </c>
      <c r="F36" s="15" t="s">
        <v>584</v>
      </c>
      <c r="G36" s="15" t="s">
        <v>585</v>
      </c>
      <c r="H36" s="1" t="s">
        <v>952</v>
      </c>
      <c r="I36" s="1">
        <f>IF(ISERROR(VLOOKUP(F36,DropDataHere!$C$3:$G$383,4,FALSE)),0,(VLOOKUP(F36,DropDataHere!$C$3:$G$383,4,FALSE)))</f>
        <v>2307.73</v>
      </c>
      <c r="J36" s="1">
        <f>IF(ISERROR(VLOOKUP(F36,DropDataHere!$C$3:$G$383,5,FALSE)),0,(VLOOKUP(F36,DropDataHere!$C$3:$G$383,5,FALSE)))</f>
        <v>2510.6799999999998</v>
      </c>
    </row>
    <row r="37" spans="1:10" ht="12.75" customHeight="1" x14ac:dyDescent="0.25">
      <c r="A37" s="1" t="str">
        <f t="shared" si="0"/>
        <v>131</v>
      </c>
      <c r="B37" s="1">
        <f t="shared" si="2"/>
        <v>1</v>
      </c>
      <c r="C37" s="1" t="str">
        <f t="shared" si="1"/>
        <v>130244</v>
      </c>
      <c r="D37" s="15" t="s">
        <v>190</v>
      </c>
      <c r="E37" s="15" t="s">
        <v>191</v>
      </c>
      <c r="F37" s="15" t="s">
        <v>941</v>
      </c>
      <c r="G37" s="15" t="s">
        <v>942</v>
      </c>
      <c r="H37" s="1" t="s">
        <v>951</v>
      </c>
      <c r="I37" s="1">
        <f>IF(ISERROR(VLOOKUP(F37,DropDataHere!$C$3:$G$383,4,FALSE)),0,(VLOOKUP(F37,DropDataHere!$C$3:$G$383,4,FALSE)))</f>
        <v>19533.59</v>
      </c>
      <c r="J37" s="1">
        <f>IF(ISERROR(VLOOKUP(F37,DropDataHere!$C$3:$G$383,5,FALSE)),0,(VLOOKUP(F37,DropDataHere!$C$3:$G$383,5,FALSE)))</f>
        <v>19307.89</v>
      </c>
    </row>
    <row r="38" spans="1:10" ht="12.75" customHeight="1" x14ac:dyDescent="0.25">
      <c r="A38" s="1" t="str">
        <f t="shared" si="0"/>
        <v>132</v>
      </c>
      <c r="B38" s="1">
        <f t="shared" si="2"/>
        <v>2</v>
      </c>
      <c r="C38" s="1" t="str">
        <f t="shared" si="1"/>
        <v>130256</v>
      </c>
      <c r="D38" s="15" t="s">
        <v>190</v>
      </c>
      <c r="E38" s="15" t="s">
        <v>191</v>
      </c>
      <c r="F38" s="15" t="s">
        <v>192</v>
      </c>
      <c r="G38" s="15" t="s">
        <v>193</v>
      </c>
      <c r="H38" s="1" t="s">
        <v>951</v>
      </c>
      <c r="I38" s="1">
        <f>IF(ISERROR(VLOOKUP(F38,DropDataHere!$C$3:$G$383,4,FALSE)),0,(VLOOKUP(F38,DropDataHere!$C$3:$G$383,4,FALSE)))</f>
        <v>18846.36</v>
      </c>
      <c r="J38" s="1">
        <f>IF(ISERROR(VLOOKUP(F38,DropDataHere!$C$3:$G$383,5,FALSE)),0,(VLOOKUP(F38,DropDataHere!$C$3:$G$383,5,FALSE)))</f>
        <v>18670.13</v>
      </c>
    </row>
    <row r="39" spans="1:10" ht="12.75" customHeight="1" x14ac:dyDescent="0.25">
      <c r="A39" s="1" t="str">
        <f t="shared" si="0"/>
        <v>141</v>
      </c>
      <c r="B39" s="1">
        <f t="shared" si="2"/>
        <v>1</v>
      </c>
      <c r="C39" s="1" t="str">
        <f t="shared" si="1"/>
        <v>140259</v>
      </c>
      <c r="D39" s="15" t="s">
        <v>194</v>
      </c>
      <c r="E39" s="15" t="s">
        <v>195</v>
      </c>
      <c r="F39" s="15" t="s">
        <v>198</v>
      </c>
      <c r="G39" s="15" t="s">
        <v>199</v>
      </c>
      <c r="H39" s="1" t="s">
        <v>952</v>
      </c>
      <c r="I39" s="1">
        <f>IF(ISERROR(VLOOKUP(F39,DropDataHere!$C$3:$G$383,4,FALSE)),0,(VLOOKUP(F39,DropDataHere!$C$3:$G$383,4,FALSE)))</f>
        <v>11706.78</v>
      </c>
      <c r="J39" s="1">
        <f>IF(ISERROR(VLOOKUP(F39,DropDataHere!$C$3:$G$383,5,FALSE)),0,(VLOOKUP(F39,DropDataHere!$C$3:$G$383,5,FALSE)))</f>
        <v>11576.7</v>
      </c>
    </row>
    <row r="40" spans="1:10" ht="12.75" customHeight="1" x14ac:dyDescent="0.25">
      <c r="A40" s="1" t="str">
        <f t="shared" si="0"/>
        <v>142</v>
      </c>
      <c r="B40" s="1">
        <f t="shared" si="2"/>
        <v>2</v>
      </c>
      <c r="C40" s="1" t="str">
        <f t="shared" si="1"/>
        <v>140269</v>
      </c>
      <c r="D40" s="15" t="s">
        <v>194</v>
      </c>
      <c r="E40" s="15" t="s">
        <v>195</v>
      </c>
      <c r="F40" s="15" t="s">
        <v>204</v>
      </c>
      <c r="G40" s="15" t="s">
        <v>205</v>
      </c>
      <c r="H40" s="1" t="s">
        <v>952</v>
      </c>
      <c r="I40" s="1">
        <f>IF(ISERROR(VLOOKUP(F40,DropDataHere!$C$3:$G$383,4,FALSE)),0,(VLOOKUP(F40,DropDataHere!$C$3:$G$383,4,FALSE)))</f>
        <v>7335.15</v>
      </c>
      <c r="J40" s="1">
        <f>IF(ISERROR(VLOOKUP(F40,DropDataHere!$C$3:$G$383,5,FALSE)),0,(VLOOKUP(F40,DropDataHere!$C$3:$G$383,5,FALSE)))</f>
        <v>7039.81</v>
      </c>
    </row>
    <row r="41" spans="1:10" ht="12.75" customHeight="1" x14ac:dyDescent="0.25">
      <c r="A41" s="1" t="str">
        <f t="shared" si="0"/>
        <v>143</v>
      </c>
      <c r="B41" s="1">
        <f t="shared" si="2"/>
        <v>3</v>
      </c>
      <c r="C41" s="1" t="str">
        <f t="shared" si="1"/>
        <v>140274</v>
      </c>
      <c r="D41" s="15" t="s">
        <v>194</v>
      </c>
      <c r="E41" s="15" t="s">
        <v>195</v>
      </c>
      <c r="F41" s="15" t="s">
        <v>208</v>
      </c>
      <c r="G41" s="15" t="s">
        <v>209</v>
      </c>
      <c r="H41" s="1" t="s">
        <v>952</v>
      </c>
      <c r="I41" s="1">
        <f>IF(ISERROR(VLOOKUP(F41,DropDataHere!$C$3:$G$383,4,FALSE)),0,(VLOOKUP(F41,DropDataHere!$C$3:$G$383,4,FALSE)))</f>
        <v>0</v>
      </c>
      <c r="J41" s="1">
        <f>IF(ISERROR(VLOOKUP(F41,DropDataHere!$C$3:$G$383,5,FALSE)),0,(VLOOKUP(F41,DropDataHere!$C$3:$G$383,5,FALSE)))</f>
        <v>0</v>
      </c>
    </row>
    <row r="42" spans="1:10" ht="12.75" customHeight="1" x14ac:dyDescent="0.25">
      <c r="A42" s="1" t="str">
        <f t="shared" si="0"/>
        <v>144</v>
      </c>
      <c r="B42" s="1">
        <f t="shared" si="2"/>
        <v>4</v>
      </c>
      <c r="C42" s="1" t="str">
        <f t="shared" si="1"/>
        <v>140282</v>
      </c>
      <c r="D42" s="15" t="s">
        <v>194</v>
      </c>
      <c r="E42" s="15" t="s">
        <v>195</v>
      </c>
      <c r="F42" s="15" t="s">
        <v>214</v>
      </c>
      <c r="G42" s="15" t="s">
        <v>215</v>
      </c>
      <c r="H42" s="1" t="s">
        <v>952</v>
      </c>
      <c r="I42" s="1">
        <f>IF(ISERROR(VLOOKUP(F42,DropDataHere!$C$3:$G$383,4,FALSE)),0,(VLOOKUP(F42,DropDataHere!$C$3:$G$383,4,FALSE)))</f>
        <v>0</v>
      </c>
      <c r="J42" s="1">
        <f>IF(ISERROR(VLOOKUP(F42,DropDataHere!$C$3:$G$383,5,FALSE)),0,(VLOOKUP(F42,DropDataHere!$C$3:$G$383,5,FALSE)))</f>
        <v>0</v>
      </c>
    </row>
    <row r="43" spans="1:10" ht="12.75" customHeight="1" x14ac:dyDescent="0.25">
      <c r="A43" s="1" t="str">
        <f t="shared" si="0"/>
        <v>145</v>
      </c>
      <c r="B43" s="1">
        <f t="shared" si="2"/>
        <v>5</v>
      </c>
      <c r="C43" s="1" t="str">
        <f t="shared" si="1"/>
        <v>140280</v>
      </c>
      <c r="D43" s="15" t="s">
        <v>194</v>
      </c>
      <c r="E43" s="15" t="s">
        <v>195</v>
      </c>
      <c r="F43" s="15" t="s">
        <v>210</v>
      </c>
      <c r="G43" s="15" t="s">
        <v>211</v>
      </c>
      <c r="H43" s="1" t="s">
        <v>951</v>
      </c>
      <c r="I43" s="1">
        <f>IF(ISERROR(VLOOKUP(F43,DropDataHere!$C$3:$G$383,4,FALSE)),0,(VLOOKUP(F43,DropDataHere!$C$3:$G$383,4,FALSE)))</f>
        <v>0</v>
      </c>
      <c r="J43" s="1">
        <f>IF(ISERROR(VLOOKUP(F43,DropDataHere!$C$3:$G$383,5,FALSE)),0,(VLOOKUP(F43,DropDataHere!$C$3:$G$383,5,FALSE)))</f>
        <v>0</v>
      </c>
    </row>
    <row r="44" spans="1:10" ht="12.75" customHeight="1" x14ac:dyDescent="0.25">
      <c r="A44" s="1" t="str">
        <f t="shared" si="0"/>
        <v>146</v>
      </c>
      <c r="B44" s="1">
        <f t="shared" si="2"/>
        <v>6</v>
      </c>
      <c r="C44" s="1" t="str">
        <f t="shared" si="1"/>
        <v>140291</v>
      </c>
      <c r="D44" s="15" t="s">
        <v>194</v>
      </c>
      <c r="E44" s="15" t="s">
        <v>195</v>
      </c>
      <c r="F44" s="15" t="s">
        <v>216</v>
      </c>
      <c r="G44" s="15" t="s">
        <v>217</v>
      </c>
      <c r="H44" s="1" t="s">
        <v>951</v>
      </c>
      <c r="I44" s="1">
        <f>IF(ISERROR(VLOOKUP(F44,DropDataHere!$C$3:$G$383,4,FALSE)),0,(VLOOKUP(F44,DropDataHere!$C$3:$G$383,4,FALSE)))</f>
        <v>0</v>
      </c>
      <c r="J44" s="1">
        <f>IF(ISERROR(VLOOKUP(F44,DropDataHere!$C$3:$G$383,5,FALSE)),0,(VLOOKUP(F44,DropDataHere!$C$3:$G$383,5,FALSE)))</f>
        <v>0</v>
      </c>
    </row>
    <row r="45" spans="1:10" ht="12.75" customHeight="1" x14ac:dyDescent="0.25">
      <c r="A45" s="1" t="str">
        <f t="shared" si="0"/>
        <v>151</v>
      </c>
      <c r="B45" s="1">
        <f t="shared" si="2"/>
        <v>1</v>
      </c>
      <c r="C45" s="1" t="str">
        <f t="shared" si="1"/>
        <v>150311</v>
      </c>
      <c r="D45" s="15" t="s">
        <v>220</v>
      </c>
      <c r="E45" s="15" t="s">
        <v>221</v>
      </c>
      <c r="F45" s="15" t="s">
        <v>228</v>
      </c>
      <c r="G45" s="15" t="s">
        <v>229</v>
      </c>
      <c r="H45" s="1" t="s">
        <v>952</v>
      </c>
      <c r="I45" s="1">
        <f>IF(ISERROR(VLOOKUP(F45,DropDataHere!$C$3:$G$383,4,FALSE)),0,(VLOOKUP(F45,DropDataHere!$C$3:$G$383,4,FALSE)))</f>
        <v>92964.800000000003</v>
      </c>
      <c r="J45" s="1">
        <f>IF(ISERROR(VLOOKUP(F45,DropDataHere!$C$3:$G$383,5,FALSE)),0,(VLOOKUP(F45,DropDataHere!$C$3:$G$383,5,FALSE)))</f>
        <v>95065.33</v>
      </c>
    </row>
    <row r="46" spans="1:10" ht="12.75" customHeight="1" x14ac:dyDescent="0.25">
      <c r="A46" s="1" t="str">
        <f t="shared" si="0"/>
        <v>152</v>
      </c>
      <c r="B46" s="1">
        <f t="shared" si="2"/>
        <v>2</v>
      </c>
      <c r="C46" s="1" t="str">
        <f t="shared" si="1"/>
        <v>150313</v>
      </c>
      <c r="D46" s="15" t="s">
        <v>220</v>
      </c>
      <c r="E46" s="15" t="s">
        <v>221</v>
      </c>
      <c r="F46" s="15" t="s">
        <v>232</v>
      </c>
      <c r="G46" s="15" t="s">
        <v>233</v>
      </c>
      <c r="H46" s="1" t="s">
        <v>952</v>
      </c>
      <c r="I46" s="1">
        <f>IF(ISERROR(VLOOKUP(F46,DropDataHere!$C$3:$G$383,4,FALSE)),0,(VLOOKUP(F46,DropDataHere!$C$3:$G$383,4,FALSE)))</f>
        <v>23075.99</v>
      </c>
      <c r="J46" s="1">
        <f>IF(ISERROR(VLOOKUP(F46,DropDataHere!$C$3:$G$383,5,FALSE)),0,(VLOOKUP(F46,DropDataHere!$C$3:$G$383,5,FALSE)))</f>
        <v>22570.84</v>
      </c>
    </row>
    <row r="47" spans="1:10" ht="12.75" customHeight="1" x14ac:dyDescent="0.25">
      <c r="A47" s="1" t="str">
        <f t="shared" si="0"/>
        <v>153</v>
      </c>
      <c r="B47" s="1">
        <f t="shared" si="2"/>
        <v>3</v>
      </c>
      <c r="C47" s="1" t="str">
        <f t="shared" si="1"/>
        <v>150331</v>
      </c>
      <c r="D47" s="15" t="s">
        <v>220</v>
      </c>
      <c r="E47" s="15" t="s">
        <v>221</v>
      </c>
      <c r="F47" s="15" t="s">
        <v>248</v>
      </c>
      <c r="G47" s="15" t="s">
        <v>249</v>
      </c>
      <c r="H47" s="1" t="s">
        <v>952</v>
      </c>
      <c r="I47" s="1">
        <f>IF(ISERROR(VLOOKUP(F47,DropDataHere!$C$3:$G$383,4,FALSE)),0,(VLOOKUP(F47,DropDataHere!$C$3:$G$383,4,FALSE)))</f>
        <v>14378.79</v>
      </c>
      <c r="J47" s="1">
        <f>IF(ISERROR(VLOOKUP(F47,DropDataHere!$C$3:$G$383,5,FALSE)),0,(VLOOKUP(F47,DropDataHere!$C$3:$G$383,5,FALSE)))</f>
        <v>14108.4</v>
      </c>
    </row>
    <row r="48" spans="1:10" ht="12.75" customHeight="1" x14ac:dyDescent="0.25">
      <c r="A48" s="1" t="str">
        <f t="shared" si="0"/>
        <v>154</v>
      </c>
      <c r="B48" s="1">
        <f t="shared" si="2"/>
        <v>4</v>
      </c>
      <c r="C48" s="1" t="str">
        <f t="shared" si="1"/>
        <v>150335</v>
      </c>
      <c r="D48" s="15" t="s">
        <v>220</v>
      </c>
      <c r="E48" s="15" t="s">
        <v>221</v>
      </c>
      <c r="F48" s="15" t="s">
        <v>252</v>
      </c>
      <c r="G48" s="15" t="s">
        <v>253</v>
      </c>
      <c r="H48" s="1" t="s">
        <v>952</v>
      </c>
      <c r="I48" s="1">
        <f>IF(ISERROR(VLOOKUP(F48,DropDataHere!$C$3:$G$383,4,FALSE)),0,(VLOOKUP(F48,DropDataHere!$C$3:$G$383,4,FALSE)))</f>
        <v>11999.46</v>
      </c>
      <c r="J48" s="1">
        <f>IF(ISERROR(VLOOKUP(F48,DropDataHere!$C$3:$G$383,5,FALSE)),0,(VLOOKUP(F48,DropDataHere!$C$3:$G$383,5,FALSE)))</f>
        <v>13333.42</v>
      </c>
    </row>
    <row r="49" spans="1:10" ht="12.75" customHeight="1" x14ac:dyDescent="0.25">
      <c r="A49" s="1" t="str">
        <f t="shared" si="0"/>
        <v>161</v>
      </c>
      <c r="B49" s="1">
        <f t="shared" si="2"/>
        <v>1</v>
      </c>
      <c r="C49" s="1" t="str">
        <f t="shared" si="1"/>
        <v>160351</v>
      </c>
      <c r="D49" s="15" t="s">
        <v>264</v>
      </c>
      <c r="E49" s="15" t="s">
        <v>265</v>
      </c>
      <c r="F49" s="15" t="s">
        <v>272</v>
      </c>
      <c r="G49" s="15" t="s">
        <v>273</v>
      </c>
      <c r="H49" s="1" t="s">
        <v>952</v>
      </c>
      <c r="I49" s="1">
        <f>IF(ISERROR(VLOOKUP(F49,DropDataHere!$C$3:$G$383,4,FALSE)),0,(VLOOKUP(F49,DropDataHere!$C$3:$G$383,4,FALSE)))</f>
        <v>46150.5</v>
      </c>
      <c r="J49" s="1">
        <f>IF(ISERROR(VLOOKUP(F49,DropDataHere!$C$3:$G$383,5,FALSE)),0,(VLOOKUP(F49,DropDataHere!$C$3:$G$383,5,FALSE)))</f>
        <v>49472.800000000003</v>
      </c>
    </row>
    <row r="50" spans="1:10" ht="12.75" customHeight="1" x14ac:dyDescent="0.25">
      <c r="A50" s="1" t="str">
        <f t="shared" si="0"/>
        <v>162</v>
      </c>
      <c r="B50" s="1">
        <f t="shared" si="2"/>
        <v>2</v>
      </c>
      <c r="C50" s="1" t="str">
        <f t="shared" si="1"/>
        <v>160355</v>
      </c>
      <c r="D50" s="15" t="s">
        <v>264</v>
      </c>
      <c r="E50" s="15" t="s">
        <v>265</v>
      </c>
      <c r="F50" s="15" t="s">
        <v>276</v>
      </c>
      <c r="G50" s="15" t="s">
        <v>277</v>
      </c>
      <c r="H50" s="1" t="s">
        <v>952</v>
      </c>
      <c r="I50" s="1">
        <f>IF(ISERROR(VLOOKUP(F50,DropDataHere!$C$3:$G$383,4,FALSE)),0,(VLOOKUP(F50,DropDataHere!$C$3:$G$383,4,FALSE)))</f>
        <v>791.77</v>
      </c>
      <c r="J50" s="1">
        <f>IF(ISERROR(VLOOKUP(F50,DropDataHere!$C$3:$G$383,5,FALSE)),0,(VLOOKUP(F50,DropDataHere!$C$3:$G$383,5,FALSE)))</f>
        <v>819.72</v>
      </c>
    </row>
    <row r="51" spans="1:10" ht="12.75" customHeight="1" x14ac:dyDescent="0.25">
      <c r="A51" s="1" t="str">
        <f t="shared" si="0"/>
        <v>163</v>
      </c>
      <c r="B51" s="1">
        <f t="shared" si="2"/>
        <v>3</v>
      </c>
      <c r="C51" s="1" t="str">
        <f t="shared" si="1"/>
        <v>160361</v>
      </c>
      <c r="D51" s="15" t="s">
        <v>264</v>
      </c>
      <c r="E51" s="15" t="s">
        <v>265</v>
      </c>
      <c r="F51" s="15" t="s">
        <v>280</v>
      </c>
      <c r="G51" s="15" t="s">
        <v>281</v>
      </c>
      <c r="H51" s="1" t="s">
        <v>952</v>
      </c>
      <c r="I51" s="1">
        <f>IF(ISERROR(VLOOKUP(F51,DropDataHere!$C$3:$G$383,4,FALSE)),0,(VLOOKUP(F51,DropDataHere!$C$3:$G$383,4,FALSE)))</f>
        <v>6570.41</v>
      </c>
      <c r="J51" s="1">
        <f>IF(ISERROR(VLOOKUP(F51,DropDataHere!$C$3:$G$383,5,FALSE)),0,(VLOOKUP(F51,DropDataHere!$C$3:$G$383,5,FALSE)))</f>
        <v>5833.91</v>
      </c>
    </row>
    <row r="52" spans="1:10" ht="12.75" customHeight="1" x14ac:dyDescent="0.25">
      <c r="A52" s="1" t="str">
        <f t="shared" si="0"/>
        <v>164</v>
      </c>
      <c r="B52" s="1">
        <f t="shared" si="2"/>
        <v>4</v>
      </c>
      <c r="C52" s="1" t="str">
        <f t="shared" si="1"/>
        <v>160369</v>
      </c>
      <c r="D52" s="15" t="s">
        <v>264</v>
      </c>
      <c r="E52" s="15" t="s">
        <v>265</v>
      </c>
      <c r="F52" s="15" t="s">
        <v>294</v>
      </c>
      <c r="G52" s="15" t="s">
        <v>295</v>
      </c>
      <c r="H52" s="1" t="s">
        <v>952</v>
      </c>
      <c r="I52" s="1">
        <f>IF(ISERROR(VLOOKUP(F52,DropDataHere!$C$3:$G$383,4,FALSE)),0,(VLOOKUP(F52,DropDataHere!$C$3:$G$383,4,FALSE)))</f>
        <v>24159.38</v>
      </c>
      <c r="J52" s="1">
        <f>IF(ISERROR(VLOOKUP(F52,DropDataHere!$C$3:$G$383,5,FALSE)),0,(VLOOKUP(F52,DropDataHere!$C$3:$G$383,5,FALSE)))</f>
        <v>25554.38</v>
      </c>
    </row>
    <row r="53" spans="1:10" ht="12.75" customHeight="1" x14ac:dyDescent="0.25">
      <c r="A53" s="1" t="str">
        <f t="shared" si="0"/>
        <v>165</v>
      </c>
      <c r="B53" s="1">
        <f t="shared" si="2"/>
        <v>5</v>
      </c>
      <c r="C53" s="1" t="str">
        <f t="shared" si="1"/>
        <v>160348</v>
      </c>
      <c r="D53" s="15" t="s">
        <v>264</v>
      </c>
      <c r="E53" s="15" t="s">
        <v>265</v>
      </c>
      <c r="F53" s="15" t="s">
        <v>268</v>
      </c>
      <c r="G53" s="15" t="s">
        <v>269</v>
      </c>
      <c r="H53" s="1" t="s">
        <v>952</v>
      </c>
      <c r="I53" s="1">
        <f>IF(ISERROR(VLOOKUP(F53,DropDataHere!$C$3:$G$383,4,FALSE)),0,(VLOOKUP(F53,DropDataHere!$C$3:$G$383,4,FALSE)))</f>
        <v>11294.45</v>
      </c>
      <c r="J53" s="1">
        <f>IF(ISERROR(VLOOKUP(F53,DropDataHere!$C$3:$G$383,5,FALSE)),0,(VLOOKUP(F53,DropDataHere!$C$3:$G$383,5,FALSE)))</f>
        <v>11046.22</v>
      </c>
    </row>
    <row r="54" spans="1:10" ht="12.75" customHeight="1" x14ac:dyDescent="0.25">
      <c r="A54" s="1" t="str">
        <f t="shared" si="0"/>
        <v>166</v>
      </c>
      <c r="B54" s="1">
        <f t="shared" si="2"/>
        <v>6</v>
      </c>
      <c r="C54" s="1" t="str">
        <f t="shared" si="1"/>
        <v>160374</v>
      </c>
      <c r="D54" s="15" t="s">
        <v>264</v>
      </c>
      <c r="E54" s="15" t="s">
        <v>265</v>
      </c>
      <c r="F54" s="15" t="s">
        <v>298</v>
      </c>
      <c r="G54" s="15" t="s">
        <v>299</v>
      </c>
      <c r="H54" s="1" t="s">
        <v>951</v>
      </c>
      <c r="I54" s="1">
        <f>IF(ISERROR(VLOOKUP(F54,DropDataHere!$C$3:$G$383,4,FALSE)),0,(VLOOKUP(F54,DropDataHere!$C$3:$G$383,4,FALSE)))</f>
        <v>7734.17</v>
      </c>
      <c r="J54" s="1">
        <f>IF(ISERROR(VLOOKUP(F54,DropDataHere!$C$3:$G$383,5,FALSE)),0,(VLOOKUP(F54,DropDataHere!$C$3:$G$383,5,FALSE)))</f>
        <v>7731.72</v>
      </c>
    </row>
    <row r="55" spans="1:10" ht="12.75" customHeight="1" x14ac:dyDescent="0.25">
      <c r="A55" s="1" t="str">
        <f t="shared" si="0"/>
        <v>167</v>
      </c>
      <c r="B55" s="1">
        <f t="shared" si="2"/>
        <v>7</v>
      </c>
      <c r="C55" s="1" t="str">
        <f t="shared" si="1"/>
        <v>161239</v>
      </c>
      <c r="D55" s="15" t="s">
        <v>264</v>
      </c>
      <c r="E55" s="15" t="s">
        <v>265</v>
      </c>
      <c r="F55" s="15" t="s">
        <v>302</v>
      </c>
      <c r="G55" s="15" t="s">
        <v>303</v>
      </c>
      <c r="H55" s="1" t="s">
        <v>951</v>
      </c>
      <c r="I55" s="1">
        <f>IF(ISERROR(VLOOKUP(F55,DropDataHere!$C$3:$G$383,4,FALSE)),0,(VLOOKUP(F55,DropDataHere!$C$3:$G$383,4,FALSE)))</f>
        <v>12245.78</v>
      </c>
      <c r="J55" s="1">
        <f>IF(ISERROR(VLOOKUP(F55,DropDataHere!$C$3:$G$383,5,FALSE)),0,(VLOOKUP(F55,DropDataHere!$C$3:$G$383,5,FALSE)))</f>
        <v>11085.69</v>
      </c>
    </row>
    <row r="56" spans="1:10" ht="12.75" customHeight="1" x14ac:dyDescent="0.25">
      <c r="A56" s="1" t="str">
        <f t="shared" si="0"/>
        <v>171</v>
      </c>
      <c r="B56" s="1">
        <f t="shared" si="2"/>
        <v>1</v>
      </c>
      <c r="C56" s="1" t="str">
        <f t="shared" si="1"/>
        <v>170378</v>
      </c>
      <c r="D56" s="15" t="s">
        <v>304</v>
      </c>
      <c r="E56" s="15" t="s">
        <v>305</v>
      </c>
      <c r="F56" s="15" t="s">
        <v>308</v>
      </c>
      <c r="G56" s="15" t="s">
        <v>309</v>
      </c>
      <c r="H56" s="1" t="s">
        <v>952</v>
      </c>
      <c r="I56" s="1">
        <f>IF(ISERROR(VLOOKUP(F56,DropDataHere!$C$3:$G$383,4,FALSE)),0,(VLOOKUP(F56,DropDataHere!$C$3:$G$383,4,FALSE)))</f>
        <v>31990.01</v>
      </c>
      <c r="J56" s="1">
        <f>IF(ISERROR(VLOOKUP(F56,DropDataHere!$C$3:$G$383,5,FALSE)),0,(VLOOKUP(F56,DropDataHere!$C$3:$G$383,5,FALSE)))</f>
        <v>31783.41</v>
      </c>
    </row>
    <row r="57" spans="1:10" ht="12.75" customHeight="1" x14ac:dyDescent="0.25">
      <c r="A57" s="1" t="str">
        <f t="shared" si="0"/>
        <v>181</v>
      </c>
      <c r="B57" s="1">
        <f t="shared" si="2"/>
        <v>1</v>
      </c>
      <c r="C57" s="1" t="str">
        <f t="shared" si="1"/>
        <v>180401</v>
      </c>
      <c r="D57" s="15" t="s">
        <v>318</v>
      </c>
      <c r="E57" s="15" t="s">
        <v>319</v>
      </c>
      <c r="F57" s="15" t="s">
        <v>322</v>
      </c>
      <c r="G57" s="15" t="s">
        <v>323</v>
      </c>
      <c r="H57" s="1" t="s">
        <v>952</v>
      </c>
      <c r="I57" s="1">
        <f>IF(ISERROR(VLOOKUP(F57,DropDataHere!$C$3:$G$383,4,FALSE)),0,(VLOOKUP(F57,DropDataHere!$C$3:$G$383,4,FALSE)))</f>
        <v>36380.980000000003</v>
      </c>
      <c r="J57" s="1">
        <f>IF(ISERROR(VLOOKUP(F57,DropDataHere!$C$3:$G$383,5,FALSE)),0,(VLOOKUP(F57,DropDataHere!$C$3:$G$383,5,FALSE)))</f>
        <v>34852.04</v>
      </c>
    </row>
    <row r="58" spans="1:10" ht="12.75" customHeight="1" x14ac:dyDescent="0.25">
      <c r="A58" s="1" t="str">
        <f t="shared" si="0"/>
        <v>182</v>
      </c>
      <c r="B58" s="1">
        <f t="shared" si="2"/>
        <v>2</v>
      </c>
      <c r="C58" s="1" t="str">
        <f t="shared" si="1"/>
        <v>180403</v>
      </c>
      <c r="D58" s="15" t="s">
        <v>318</v>
      </c>
      <c r="E58" s="15" t="s">
        <v>319</v>
      </c>
      <c r="F58" s="15" t="s">
        <v>326</v>
      </c>
      <c r="G58" s="15" t="s">
        <v>327</v>
      </c>
      <c r="H58" s="1" t="s">
        <v>952</v>
      </c>
      <c r="I58" s="1">
        <f>IF(ISERROR(VLOOKUP(F58,DropDataHere!$C$3:$G$383,4,FALSE)),0,(VLOOKUP(F58,DropDataHere!$C$3:$G$383,4,FALSE)))</f>
        <v>17549.46</v>
      </c>
      <c r="J58" s="1">
        <f>IF(ISERROR(VLOOKUP(F58,DropDataHere!$C$3:$G$383,5,FALSE)),0,(VLOOKUP(F58,DropDataHere!$C$3:$G$383,5,FALSE)))</f>
        <v>17354.46</v>
      </c>
    </row>
    <row r="59" spans="1:10" ht="12.75" customHeight="1" x14ac:dyDescent="0.25">
      <c r="A59" s="1" t="str">
        <f t="shared" si="0"/>
        <v>191</v>
      </c>
      <c r="B59" s="1">
        <f t="shared" si="2"/>
        <v>1</v>
      </c>
      <c r="C59" s="1" t="str">
        <f t="shared" si="1"/>
        <v>190407</v>
      </c>
      <c r="D59" s="15" t="s">
        <v>328</v>
      </c>
      <c r="E59" s="15" t="s">
        <v>329</v>
      </c>
      <c r="F59" s="15" t="s">
        <v>330</v>
      </c>
      <c r="G59" s="15" t="s">
        <v>331</v>
      </c>
      <c r="H59" s="1" t="s">
        <v>951</v>
      </c>
      <c r="I59" s="1">
        <f>IF(ISERROR(VLOOKUP(F59,DropDataHere!$C$3:$G$383,4,FALSE)),0,(VLOOKUP(F59,DropDataHere!$C$3:$G$383,4,FALSE)))</f>
        <v>6145.36</v>
      </c>
      <c r="J59" s="1">
        <f>IF(ISERROR(VLOOKUP(F59,DropDataHere!$C$3:$G$383,5,FALSE)),0,(VLOOKUP(F59,DropDataHere!$C$3:$G$383,5,FALSE)))</f>
        <v>5727.36</v>
      </c>
    </row>
    <row r="60" spans="1:10" ht="12.75" customHeight="1" x14ac:dyDescent="0.25">
      <c r="A60" s="1" t="str">
        <f t="shared" si="0"/>
        <v>192</v>
      </c>
      <c r="B60" s="1">
        <f t="shared" si="2"/>
        <v>2</v>
      </c>
      <c r="C60" s="1" t="str">
        <f t="shared" si="1"/>
        <v>190411</v>
      </c>
      <c r="D60" s="15" t="s">
        <v>328</v>
      </c>
      <c r="E60" s="15" t="s">
        <v>329</v>
      </c>
      <c r="F60" s="15" t="s">
        <v>332</v>
      </c>
      <c r="G60" s="15" t="s">
        <v>333</v>
      </c>
      <c r="H60" s="1" t="s">
        <v>951</v>
      </c>
      <c r="I60" s="1">
        <f>IF(ISERROR(VLOOKUP(F60,DropDataHere!$C$3:$G$383,4,FALSE)),0,(VLOOKUP(F60,DropDataHere!$C$3:$G$383,4,FALSE)))</f>
        <v>10696.25</v>
      </c>
      <c r="J60" s="1">
        <f>IF(ISERROR(VLOOKUP(F60,DropDataHere!$C$3:$G$383,5,FALSE)),0,(VLOOKUP(F60,DropDataHere!$C$3:$G$383,5,FALSE)))</f>
        <v>8446.8700000000008</v>
      </c>
    </row>
    <row r="61" spans="1:10" ht="12.75" customHeight="1" x14ac:dyDescent="0.25">
      <c r="A61" s="1" t="str">
        <f t="shared" si="0"/>
        <v>201</v>
      </c>
      <c r="B61" s="1">
        <f t="shared" si="2"/>
        <v>1</v>
      </c>
      <c r="C61" s="1" t="str">
        <f t="shared" si="1"/>
        <v>200420</v>
      </c>
      <c r="D61" s="15" t="s">
        <v>334</v>
      </c>
      <c r="E61" s="15" t="s">
        <v>335</v>
      </c>
      <c r="F61" s="15" t="s">
        <v>340</v>
      </c>
      <c r="G61" s="15" t="s">
        <v>341</v>
      </c>
      <c r="H61" s="1" t="s">
        <v>952</v>
      </c>
      <c r="I61" s="1">
        <f>IF(ISERROR(VLOOKUP(F61,DropDataHere!$C$3:$G$383,4,FALSE)),0,(VLOOKUP(F61,DropDataHere!$C$3:$G$383,4,FALSE)))</f>
        <v>4732.13</v>
      </c>
      <c r="J61" s="1">
        <f>IF(ISERROR(VLOOKUP(F61,DropDataHere!$C$3:$G$383,5,FALSE)),0,(VLOOKUP(F61,DropDataHere!$C$3:$G$383,5,FALSE)))</f>
        <v>5791.33</v>
      </c>
    </row>
    <row r="62" spans="1:10" ht="12.75" customHeight="1" x14ac:dyDescent="0.25">
      <c r="A62" s="1" t="str">
        <f t="shared" si="0"/>
        <v>202</v>
      </c>
      <c r="B62" s="1">
        <f t="shared" si="2"/>
        <v>2</v>
      </c>
      <c r="C62" s="1" t="str">
        <f t="shared" si="1"/>
        <v>200416</v>
      </c>
      <c r="D62" s="15" t="s">
        <v>334</v>
      </c>
      <c r="E62" s="15" t="s">
        <v>335</v>
      </c>
      <c r="F62" s="15" t="s">
        <v>336</v>
      </c>
      <c r="G62" s="15" t="s">
        <v>337</v>
      </c>
      <c r="H62" s="1" t="s">
        <v>951</v>
      </c>
      <c r="I62" s="1">
        <f>IF(ISERROR(VLOOKUP(F62,DropDataHere!$C$3:$G$383,4,FALSE)),0,(VLOOKUP(F62,DropDataHere!$C$3:$G$383,4,FALSE)))</f>
        <v>13526.92</v>
      </c>
      <c r="J62" s="1">
        <f>IF(ISERROR(VLOOKUP(F62,DropDataHere!$C$3:$G$383,5,FALSE)),0,(VLOOKUP(F62,DropDataHere!$C$3:$G$383,5,FALSE)))</f>
        <v>13296.35</v>
      </c>
    </row>
    <row r="63" spans="1:10" ht="12.75" customHeight="1" x14ac:dyDescent="0.25">
      <c r="A63" s="1" t="str">
        <f t="shared" si="0"/>
        <v>211</v>
      </c>
      <c r="B63" s="1">
        <f t="shared" si="2"/>
        <v>1</v>
      </c>
      <c r="C63" s="1" t="str">
        <f t="shared" si="1"/>
        <v>210426</v>
      </c>
      <c r="D63" s="15" t="s">
        <v>342</v>
      </c>
      <c r="E63" s="15" t="s">
        <v>343</v>
      </c>
      <c r="F63" s="15" t="s">
        <v>346</v>
      </c>
      <c r="G63" s="15" t="s">
        <v>347</v>
      </c>
      <c r="H63" s="1" t="s">
        <v>952</v>
      </c>
      <c r="I63" s="1">
        <f>IF(ISERROR(VLOOKUP(F63,DropDataHere!$C$3:$G$383,4,FALSE)),0,(VLOOKUP(F63,DropDataHere!$C$3:$G$383,4,FALSE)))</f>
        <v>12891.42</v>
      </c>
      <c r="J63" s="1">
        <f>IF(ISERROR(VLOOKUP(F63,DropDataHere!$C$3:$G$383,5,FALSE)),0,(VLOOKUP(F63,DropDataHere!$C$3:$G$383,5,FALSE)))</f>
        <v>12604.12</v>
      </c>
    </row>
    <row r="64" spans="1:10" ht="12.75" customHeight="1" x14ac:dyDescent="0.25">
      <c r="A64" s="1" t="str">
        <f t="shared" si="0"/>
        <v>212</v>
      </c>
      <c r="B64" s="1">
        <f t="shared" si="2"/>
        <v>2</v>
      </c>
      <c r="C64" s="1" t="str">
        <f t="shared" si="1"/>
        <v>210428</v>
      </c>
      <c r="D64" s="15" t="s">
        <v>342</v>
      </c>
      <c r="E64" s="15" t="s">
        <v>343</v>
      </c>
      <c r="F64" s="15" t="s">
        <v>350</v>
      </c>
      <c r="G64" s="15" t="s">
        <v>351</v>
      </c>
      <c r="H64" s="1" t="s">
        <v>952</v>
      </c>
      <c r="I64" s="1">
        <f>IF(ISERROR(VLOOKUP(F64,DropDataHere!$C$3:$G$383,4,FALSE)),0,(VLOOKUP(F64,DropDataHere!$C$3:$G$383,4,FALSE)))</f>
        <v>23582.27</v>
      </c>
      <c r="J64" s="1">
        <f>IF(ISERROR(VLOOKUP(F64,DropDataHere!$C$3:$G$383,5,FALSE)),0,(VLOOKUP(F64,DropDataHere!$C$3:$G$383,5,FALSE)))</f>
        <v>24087.9</v>
      </c>
    </row>
    <row r="65" spans="1:10" ht="12.75" customHeight="1" x14ac:dyDescent="0.25">
      <c r="A65" s="1" t="str">
        <f t="shared" si="0"/>
        <v>213</v>
      </c>
      <c r="B65" s="1">
        <f t="shared" si="2"/>
        <v>3</v>
      </c>
      <c r="C65" s="1" t="str">
        <f t="shared" si="1"/>
        <v>211229</v>
      </c>
      <c r="D65" s="15" t="s">
        <v>342</v>
      </c>
      <c r="E65" s="15" t="s">
        <v>343</v>
      </c>
      <c r="F65" s="15" t="s">
        <v>355</v>
      </c>
      <c r="G65" s="15" t="s">
        <v>356</v>
      </c>
      <c r="H65" s="1" t="s">
        <v>952</v>
      </c>
      <c r="I65" s="1">
        <f>IF(ISERROR(VLOOKUP(F65,DropDataHere!$C$3:$G$383,4,FALSE)),0,(VLOOKUP(F65,DropDataHere!$C$3:$G$383,4,FALSE)))</f>
        <v>6615.31</v>
      </c>
      <c r="J65" s="1">
        <f>IF(ISERROR(VLOOKUP(F65,DropDataHere!$C$3:$G$383,5,FALSE)),0,(VLOOKUP(F65,DropDataHere!$C$3:$G$383,5,FALSE)))</f>
        <v>6444.24</v>
      </c>
    </row>
    <row r="66" spans="1:10" ht="12.75" customHeight="1" x14ac:dyDescent="0.25">
      <c r="A66" s="1" t="str">
        <f t="shared" ref="A66:A129" si="3">D66&amp;B66</f>
        <v>214</v>
      </c>
      <c r="B66" s="1">
        <f t="shared" si="2"/>
        <v>4</v>
      </c>
      <c r="C66" s="1" t="str">
        <f t="shared" ref="C66:C129" si="4">D66&amp;F66</f>
        <v>211234</v>
      </c>
      <c r="D66" s="15" t="s">
        <v>342</v>
      </c>
      <c r="E66" s="15" t="s">
        <v>343</v>
      </c>
      <c r="F66" s="15" t="s">
        <v>359</v>
      </c>
      <c r="G66" s="15" t="s">
        <v>360</v>
      </c>
      <c r="H66" s="1" t="s">
        <v>952</v>
      </c>
      <c r="I66" s="1">
        <f>IF(ISERROR(VLOOKUP(F66,DropDataHere!$C$3:$G$383,4,FALSE)),0,(VLOOKUP(F66,DropDataHere!$C$3:$G$383,4,FALSE)))</f>
        <v>9280.23</v>
      </c>
      <c r="J66" s="1">
        <f>IF(ISERROR(VLOOKUP(F66,DropDataHere!$C$3:$G$383,5,FALSE)),0,(VLOOKUP(F66,DropDataHere!$C$3:$G$383,5,FALSE)))</f>
        <v>8503.3700000000008</v>
      </c>
    </row>
    <row r="67" spans="1:10" ht="12.75" customHeight="1" x14ac:dyDescent="0.25">
      <c r="A67" s="1" t="str">
        <f t="shared" si="3"/>
        <v>215</v>
      </c>
      <c r="B67" s="1">
        <f t="shared" ref="B67:B130" si="5">IF(D67=D66,B66+1,1)</f>
        <v>5</v>
      </c>
      <c r="C67" s="1" t="str">
        <f t="shared" si="4"/>
        <v>211237</v>
      </c>
      <c r="D67" s="15" t="s">
        <v>342</v>
      </c>
      <c r="E67" s="15" t="s">
        <v>343</v>
      </c>
      <c r="F67" s="15" t="s">
        <v>431</v>
      </c>
      <c r="G67" s="15" t="s">
        <v>432</v>
      </c>
      <c r="H67" s="1" t="s">
        <v>952</v>
      </c>
      <c r="I67" s="1">
        <f>IF(ISERROR(VLOOKUP(F67,DropDataHere!$C$3:$G$383,4,FALSE)),0,(VLOOKUP(F67,DropDataHere!$C$3:$G$383,4,FALSE)))</f>
        <v>13765.37</v>
      </c>
      <c r="J67" s="1">
        <f>IF(ISERROR(VLOOKUP(F67,DropDataHere!$C$3:$G$383,5,FALSE)),0,(VLOOKUP(F67,DropDataHere!$C$3:$G$383,5,FALSE)))</f>
        <v>13460.12</v>
      </c>
    </row>
    <row r="68" spans="1:10" ht="12.75" customHeight="1" x14ac:dyDescent="0.25">
      <c r="A68" s="1" t="str">
        <f t="shared" si="3"/>
        <v>221</v>
      </c>
      <c r="B68" s="1">
        <f t="shared" si="5"/>
        <v>1</v>
      </c>
      <c r="C68" s="1" t="str">
        <f t="shared" si="4"/>
        <v>220454</v>
      </c>
      <c r="D68" s="15" t="s">
        <v>361</v>
      </c>
      <c r="E68" s="15" t="s">
        <v>362</v>
      </c>
      <c r="F68" s="15" t="s">
        <v>367</v>
      </c>
      <c r="G68" s="15" t="s">
        <v>368</v>
      </c>
      <c r="H68" s="1" t="s">
        <v>952</v>
      </c>
      <c r="I68" s="1">
        <f>IF(ISERROR(VLOOKUP(F68,DropDataHere!$C$3:$G$383,4,FALSE)),0,(VLOOKUP(F68,DropDataHere!$C$3:$G$383,4,FALSE)))</f>
        <v>9905.7000000000007</v>
      </c>
      <c r="J68" s="1">
        <f>IF(ISERROR(VLOOKUP(F68,DropDataHere!$C$3:$G$383,5,FALSE)),0,(VLOOKUP(F68,DropDataHere!$C$3:$G$383,5,FALSE)))</f>
        <v>9795.6299999999992</v>
      </c>
    </row>
    <row r="69" spans="1:10" ht="12.75" customHeight="1" x14ac:dyDescent="0.25">
      <c r="A69" s="1" t="str">
        <f t="shared" si="3"/>
        <v>222</v>
      </c>
      <c r="B69" s="1">
        <f t="shared" si="5"/>
        <v>2</v>
      </c>
      <c r="C69" s="1" t="str">
        <f t="shared" si="4"/>
        <v>220457</v>
      </c>
      <c r="D69" s="15" t="s">
        <v>361</v>
      </c>
      <c r="E69" s="15" t="s">
        <v>362</v>
      </c>
      <c r="F69" s="15" t="s">
        <v>371</v>
      </c>
      <c r="G69" s="15" t="s">
        <v>372</v>
      </c>
      <c r="H69" s="1" t="s">
        <v>952</v>
      </c>
      <c r="I69" s="1">
        <f>IF(ISERROR(VLOOKUP(F69,DropDataHere!$C$3:$G$383,4,FALSE)),0,(VLOOKUP(F69,DropDataHere!$C$3:$G$383,4,FALSE)))</f>
        <v>24027.56</v>
      </c>
      <c r="J69" s="1">
        <f>IF(ISERROR(VLOOKUP(F69,DropDataHere!$C$3:$G$383,5,FALSE)),0,(VLOOKUP(F69,DropDataHere!$C$3:$G$383,5,FALSE)))</f>
        <v>23257.919999999998</v>
      </c>
    </row>
    <row r="70" spans="1:10" ht="12.75" customHeight="1" x14ac:dyDescent="0.25">
      <c r="A70" s="1" t="str">
        <f t="shared" si="3"/>
        <v>231</v>
      </c>
      <c r="B70" s="1">
        <f t="shared" si="5"/>
        <v>1</v>
      </c>
      <c r="C70" s="1" t="str">
        <f t="shared" si="4"/>
        <v>230473</v>
      </c>
      <c r="D70" s="15" t="s">
        <v>377</v>
      </c>
      <c r="E70" s="15" t="s">
        <v>378</v>
      </c>
      <c r="F70" s="15" t="s">
        <v>385</v>
      </c>
      <c r="G70" s="15" t="s">
        <v>386</v>
      </c>
      <c r="H70" s="1" t="s">
        <v>952</v>
      </c>
      <c r="I70" s="1">
        <f>IF(ISERROR(VLOOKUP(F70,DropDataHere!$C$3:$G$383,4,FALSE)),0,(VLOOKUP(F70,DropDataHere!$C$3:$G$383,4,FALSE)))</f>
        <v>5830.23</v>
      </c>
      <c r="J70" s="1">
        <f>IF(ISERROR(VLOOKUP(F70,DropDataHere!$C$3:$G$383,5,FALSE)),0,(VLOOKUP(F70,DropDataHere!$C$3:$G$383,5,FALSE)))</f>
        <v>5903.27</v>
      </c>
    </row>
    <row r="71" spans="1:10" ht="12.75" customHeight="1" x14ac:dyDescent="0.25">
      <c r="A71" s="1" t="str">
        <f t="shared" si="3"/>
        <v>232</v>
      </c>
      <c r="B71" s="1">
        <f t="shared" si="5"/>
        <v>2</v>
      </c>
      <c r="C71" s="1" t="str">
        <f t="shared" si="4"/>
        <v>230949</v>
      </c>
      <c r="D71" s="15" t="s">
        <v>377</v>
      </c>
      <c r="E71" s="15" t="s">
        <v>378</v>
      </c>
      <c r="F71" s="15" t="s">
        <v>817</v>
      </c>
      <c r="G71" s="15" t="s">
        <v>818</v>
      </c>
      <c r="H71" s="1" t="s">
        <v>952</v>
      </c>
      <c r="I71" s="1">
        <f>IF(ISERROR(VLOOKUP(F71,DropDataHere!$C$3:$G$383,4,FALSE)),0,(VLOOKUP(F71,DropDataHere!$C$3:$G$383,4,FALSE)))</f>
        <v>0</v>
      </c>
      <c r="J71" s="1">
        <f>IF(ISERROR(VLOOKUP(F71,DropDataHere!$C$3:$G$383,5,FALSE)),0,(VLOOKUP(F71,DropDataHere!$C$3:$G$383,5,FALSE)))</f>
        <v>2302.6</v>
      </c>
    </row>
    <row r="72" spans="1:10" ht="12.75" customHeight="1" x14ac:dyDescent="0.25">
      <c r="A72" s="1" t="str">
        <f t="shared" si="3"/>
        <v>233</v>
      </c>
      <c r="B72" s="1">
        <f t="shared" si="5"/>
        <v>3</v>
      </c>
      <c r="C72" s="1" t="str">
        <f t="shared" si="4"/>
        <v>230464</v>
      </c>
      <c r="D72" s="15" t="s">
        <v>377</v>
      </c>
      <c r="E72" s="15" t="s">
        <v>378</v>
      </c>
      <c r="F72" s="15" t="s">
        <v>379</v>
      </c>
      <c r="G72" s="15" t="s">
        <v>380</v>
      </c>
      <c r="H72" s="1" t="s">
        <v>951</v>
      </c>
      <c r="I72" s="1">
        <f>IF(ISERROR(VLOOKUP(F72,DropDataHere!$C$3:$G$383,4,FALSE)),0,(VLOOKUP(F72,DropDataHere!$C$3:$G$383,4,FALSE)))</f>
        <v>21485.15</v>
      </c>
      <c r="J72" s="1">
        <f>IF(ISERROR(VLOOKUP(F72,DropDataHere!$C$3:$G$383,5,FALSE)),0,(VLOOKUP(F72,DropDataHere!$C$3:$G$383,5,FALSE)))</f>
        <v>21971.46</v>
      </c>
    </row>
    <row r="73" spans="1:10" ht="12.75" customHeight="1" x14ac:dyDescent="0.25">
      <c r="A73" s="1" t="str">
        <f t="shared" si="3"/>
        <v>234</v>
      </c>
      <c r="B73" s="1">
        <f t="shared" si="5"/>
        <v>4</v>
      </c>
      <c r="C73" s="1" t="str">
        <f t="shared" si="4"/>
        <v>230469</v>
      </c>
      <c r="D73" s="15" t="s">
        <v>377</v>
      </c>
      <c r="E73" s="15" t="s">
        <v>378</v>
      </c>
      <c r="F73" s="15" t="s">
        <v>381</v>
      </c>
      <c r="G73" s="15" t="s">
        <v>382</v>
      </c>
      <c r="H73" s="1" t="s">
        <v>951</v>
      </c>
      <c r="I73" s="1">
        <f>IF(ISERROR(VLOOKUP(F73,DropDataHere!$C$3:$G$383,4,FALSE)),0,(VLOOKUP(F73,DropDataHere!$C$3:$G$383,4,FALSE)))</f>
        <v>19202.849999999999</v>
      </c>
      <c r="J73" s="1">
        <f>IF(ISERROR(VLOOKUP(F73,DropDataHere!$C$3:$G$383,5,FALSE)),0,(VLOOKUP(F73,DropDataHere!$C$3:$G$383,5,FALSE)))</f>
        <v>19643.849999999999</v>
      </c>
    </row>
    <row r="74" spans="1:10" ht="12.75" customHeight="1" x14ac:dyDescent="0.25">
      <c r="A74" s="1" t="str">
        <f t="shared" si="3"/>
        <v>241</v>
      </c>
      <c r="B74" s="1">
        <f t="shared" si="5"/>
        <v>1</v>
      </c>
      <c r="C74" s="1" t="str">
        <f t="shared" si="4"/>
        <v>240331</v>
      </c>
      <c r="D74" s="15" t="s">
        <v>387</v>
      </c>
      <c r="E74" s="15" t="s">
        <v>388</v>
      </c>
      <c r="F74" s="15" t="s">
        <v>248</v>
      </c>
      <c r="G74" s="15" t="s">
        <v>249</v>
      </c>
      <c r="H74" s="1" t="s">
        <v>952</v>
      </c>
      <c r="I74" s="1">
        <f>IF(ISERROR(VLOOKUP(F74,DropDataHere!$C$3:$G$383,4,FALSE)),0,(VLOOKUP(F74,DropDataHere!$C$3:$G$383,4,FALSE)))</f>
        <v>14378.79</v>
      </c>
      <c r="J74" s="1">
        <f>IF(ISERROR(VLOOKUP(F74,DropDataHere!$C$3:$G$383,5,FALSE)),0,(VLOOKUP(F74,DropDataHere!$C$3:$G$383,5,FALSE)))</f>
        <v>14108.4</v>
      </c>
    </row>
    <row r="75" spans="1:10" ht="12.75" customHeight="1" x14ac:dyDescent="0.25">
      <c r="A75" s="1" t="str">
        <f t="shared" si="3"/>
        <v>242</v>
      </c>
      <c r="B75" s="1">
        <f t="shared" si="5"/>
        <v>2</v>
      </c>
      <c r="C75" s="1" t="str">
        <f t="shared" si="4"/>
        <v>240475</v>
      </c>
      <c r="D75" s="15" t="s">
        <v>387</v>
      </c>
      <c r="E75" s="15" t="s">
        <v>388</v>
      </c>
      <c r="F75" s="15" t="s">
        <v>391</v>
      </c>
      <c r="G75" s="15" t="s">
        <v>392</v>
      </c>
      <c r="H75" s="1" t="s">
        <v>952</v>
      </c>
      <c r="I75" s="1">
        <f>IF(ISERROR(VLOOKUP(F75,DropDataHere!$C$3:$G$383,4,FALSE)),0,(VLOOKUP(F75,DropDataHere!$C$3:$G$383,4,FALSE)))</f>
        <v>4017.02</v>
      </c>
      <c r="J75" s="1">
        <f>IF(ISERROR(VLOOKUP(F75,DropDataHere!$C$3:$G$383,5,FALSE)),0,(VLOOKUP(F75,DropDataHere!$C$3:$G$383,5,FALSE)))</f>
        <v>4149.1499999999996</v>
      </c>
    </row>
    <row r="76" spans="1:10" ht="12.75" customHeight="1" x14ac:dyDescent="0.25">
      <c r="A76" s="1" t="str">
        <f t="shared" si="3"/>
        <v>243</v>
      </c>
      <c r="B76" s="1">
        <f t="shared" si="5"/>
        <v>3</v>
      </c>
      <c r="C76" s="1" t="str">
        <f t="shared" si="4"/>
        <v>240478</v>
      </c>
      <c r="D76" s="15" t="s">
        <v>387</v>
      </c>
      <c r="E76" s="15" t="s">
        <v>388</v>
      </c>
      <c r="F76" s="15" t="s">
        <v>395</v>
      </c>
      <c r="G76" s="15" t="s">
        <v>396</v>
      </c>
      <c r="H76" s="1" t="s">
        <v>952</v>
      </c>
      <c r="I76" s="1">
        <f>IF(ISERROR(VLOOKUP(F76,DropDataHere!$C$3:$G$383,4,FALSE)),0,(VLOOKUP(F76,DropDataHere!$C$3:$G$383,4,FALSE)))</f>
        <v>23545.31</v>
      </c>
      <c r="J76" s="1">
        <f>IF(ISERROR(VLOOKUP(F76,DropDataHere!$C$3:$G$383,5,FALSE)),0,(VLOOKUP(F76,DropDataHere!$C$3:$G$383,5,FALSE)))</f>
        <v>24157.75</v>
      </c>
    </row>
    <row r="77" spans="1:10" ht="12.75" customHeight="1" x14ac:dyDescent="0.25">
      <c r="A77" s="1" t="str">
        <f t="shared" si="3"/>
        <v>244</v>
      </c>
      <c r="B77" s="1">
        <f t="shared" si="5"/>
        <v>4</v>
      </c>
      <c r="C77" s="1" t="str">
        <f t="shared" si="4"/>
        <v>240584</v>
      </c>
      <c r="D77" s="15" t="s">
        <v>387</v>
      </c>
      <c r="E77" s="15" t="s">
        <v>388</v>
      </c>
      <c r="F77" s="15" t="s">
        <v>490</v>
      </c>
      <c r="G77" s="15" t="s">
        <v>491</v>
      </c>
      <c r="H77" s="1" t="s">
        <v>952</v>
      </c>
      <c r="I77" s="1">
        <f>IF(ISERROR(VLOOKUP(F77,DropDataHere!$C$3:$G$383,4,FALSE)),0,(VLOOKUP(F77,DropDataHere!$C$3:$G$383,4,FALSE)))</f>
        <v>116010.62</v>
      </c>
      <c r="J77" s="1">
        <f>IF(ISERROR(VLOOKUP(F77,DropDataHere!$C$3:$G$383,5,FALSE)),0,(VLOOKUP(F77,DropDataHere!$C$3:$G$383,5,FALSE)))</f>
        <v>114657.61</v>
      </c>
    </row>
    <row r="78" spans="1:10" ht="12.75" customHeight="1" x14ac:dyDescent="0.25">
      <c r="A78" s="1" t="str">
        <f t="shared" si="3"/>
        <v>245</v>
      </c>
      <c r="B78" s="1">
        <f t="shared" si="5"/>
        <v>5</v>
      </c>
      <c r="C78" s="1" t="str">
        <f t="shared" si="4"/>
        <v>240815</v>
      </c>
      <c r="D78" s="15" t="s">
        <v>387</v>
      </c>
      <c r="E78" s="15" t="s">
        <v>388</v>
      </c>
      <c r="F78" s="15" t="s">
        <v>700</v>
      </c>
      <c r="G78" s="15" t="s">
        <v>1073</v>
      </c>
      <c r="H78" s="1" t="s">
        <v>951</v>
      </c>
      <c r="I78" s="1">
        <f>IF(ISERROR(VLOOKUP(F78,DropDataHere!$C$3:$G$383,4,FALSE)),0,(VLOOKUP(F78,DropDataHere!$C$3:$G$383,4,FALSE)))</f>
        <v>19825.189999999999</v>
      </c>
      <c r="J78" s="1">
        <f>IF(ISERROR(VLOOKUP(F78,DropDataHere!$C$3:$G$383,5,FALSE)),0,(VLOOKUP(F78,DropDataHere!$C$3:$G$383,5,FALSE)))</f>
        <v>19052.78</v>
      </c>
    </row>
    <row r="79" spans="1:10" ht="12.75" customHeight="1" x14ac:dyDescent="0.25">
      <c r="A79" s="1" t="str">
        <f t="shared" si="3"/>
        <v>246</v>
      </c>
      <c r="B79" s="1">
        <f t="shared" si="5"/>
        <v>6</v>
      </c>
      <c r="C79" s="1" t="str">
        <f t="shared" si="4"/>
        <v>241200</v>
      </c>
      <c r="D79" s="15" t="s">
        <v>387</v>
      </c>
      <c r="E79" s="15" t="s">
        <v>388</v>
      </c>
      <c r="F79" s="15" t="s">
        <v>401</v>
      </c>
      <c r="G79" s="15" t="s">
        <v>402</v>
      </c>
      <c r="H79" s="1" t="s">
        <v>952</v>
      </c>
      <c r="I79" s="1">
        <f>IF(ISERROR(VLOOKUP(F79,DropDataHere!$C$3:$G$383,4,FALSE)),0,(VLOOKUP(F79,DropDataHere!$C$3:$G$383,4,FALSE)))</f>
        <v>17061.25</v>
      </c>
      <c r="J79" s="1">
        <f>IF(ISERROR(VLOOKUP(F79,DropDataHere!$C$3:$G$383,5,FALSE)),0,(VLOOKUP(F79,DropDataHere!$C$3:$G$383,5,FALSE)))</f>
        <v>17539.75</v>
      </c>
    </row>
    <row r="80" spans="1:10" ht="12.75" customHeight="1" x14ac:dyDescent="0.25">
      <c r="A80" s="1" t="str">
        <f t="shared" si="3"/>
        <v>247</v>
      </c>
      <c r="B80" s="1">
        <f t="shared" si="5"/>
        <v>7</v>
      </c>
      <c r="C80" s="1" t="str">
        <f t="shared" si="4"/>
        <v>241206</v>
      </c>
      <c r="D80" s="15" t="s">
        <v>387</v>
      </c>
      <c r="E80" s="15" t="s">
        <v>388</v>
      </c>
      <c r="F80" s="15" t="s">
        <v>405</v>
      </c>
      <c r="G80" s="15" t="s">
        <v>406</v>
      </c>
      <c r="H80" s="1" t="s">
        <v>952</v>
      </c>
      <c r="I80" s="1">
        <f>IF(ISERROR(VLOOKUP(F80,DropDataHere!$C$3:$G$383,4,FALSE)),0,(VLOOKUP(F80,DropDataHere!$C$3:$G$383,4,FALSE)))</f>
        <v>7330.53</v>
      </c>
      <c r="J80" s="1">
        <f>IF(ISERROR(VLOOKUP(F80,DropDataHere!$C$3:$G$383,5,FALSE)),0,(VLOOKUP(F80,DropDataHere!$C$3:$G$383,5,FALSE)))</f>
        <v>7766.97</v>
      </c>
    </row>
    <row r="81" spans="1:10" ht="12.75" customHeight="1" x14ac:dyDescent="0.25">
      <c r="A81" s="1" t="str">
        <f t="shared" si="3"/>
        <v>248</v>
      </c>
      <c r="B81" s="1">
        <f t="shared" si="5"/>
        <v>8</v>
      </c>
      <c r="C81" s="1" t="str">
        <f t="shared" si="4"/>
        <v>240481</v>
      </c>
      <c r="D81" s="15" t="s">
        <v>387</v>
      </c>
      <c r="E81" s="15" t="s">
        <v>388</v>
      </c>
      <c r="F81" s="15" t="s">
        <v>397</v>
      </c>
      <c r="G81" s="15" t="s">
        <v>398</v>
      </c>
      <c r="H81" s="1" t="s">
        <v>951</v>
      </c>
      <c r="I81" s="1">
        <f>IF(ISERROR(VLOOKUP(F81,DropDataHere!$C$3:$G$383,4,FALSE)),0,(VLOOKUP(F81,DropDataHere!$C$3:$G$383,4,FALSE)))</f>
        <v>33338.800000000003</v>
      </c>
      <c r="J81" s="1">
        <f>IF(ISERROR(VLOOKUP(F81,DropDataHere!$C$3:$G$383,5,FALSE)),0,(VLOOKUP(F81,DropDataHere!$C$3:$G$383,5,FALSE)))</f>
        <v>32745.74</v>
      </c>
    </row>
    <row r="82" spans="1:10" ht="12.75" customHeight="1" x14ac:dyDescent="0.25">
      <c r="A82" s="1" t="str">
        <f t="shared" si="3"/>
        <v>251</v>
      </c>
      <c r="B82" s="1">
        <f t="shared" si="5"/>
        <v>1</v>
      </c>
      <c r="C82" s="1" t="str">
        <f t="shared" si="4"/>
        <v>250488</v>
      </c>
      <c r="D82" s="15" t="s">
        <v>409</v>
      </c>
      <c r="E82" s="15" t="s">
        <v>410</v>
      </c>
      <c r="F82" s="15" t="s">
        <v>413</v>
      </c>
      <c r="G82" s="15" t="s">
        <v>414</v>
      </c>
      <c r="H82" s="1" t="s">
        <v>952</v>
      </c>
      <c r="I82" s="1">
        <f>IF(ISERROR(VLOOKUP(F82,DropDataHere!$C$3:$G$383,4,FALSE)),0,(VLOOKUP(F82,DropDataHere!$C$3:$G$383,4,FALSE)))</f>
        <v>78256.210000000006</v>
      </c>
      <c r="J82" s="1">
        <f>IF(ISERROR(VLOOKUP(F82,DropDataHere!$C$3:$G$383,5,FALSE)),0,(VLOOKUP(F82,DropDataHere!$C$3:$G$383,5,FALSE)))</f>
        <v>80004.55</v>
      </c>
    </row>
    <row r="83" spans="1:10" ht="12.75" customHeight="1" x14ac:dyDescent="0.25">
      <c r="A83" s="1" t="str">
        <f t="shared" si="3"/>
        <v>252</v>
      </c>
      <c r="B83" s="1">
        <f t="shared" si="5"/>
        <v>2</v>
      </c>
      <c r="C83" s="1" t="str">
        <f t="shared" si="4"/>
        <v>250503</v>
      </c>
      <c r="D83" s="15" t="s">
        <v>409</v>
      </c>
      <c r="E83" s="15" t="s">
        <v>410</v>
      </c>
      <c r="F83" s="15" t="s">
        <v>423</v>
      </c>
      <c r="G83" s="15" t="s">
        <v>424</v>
      </c>
      <c r="H83" s="1" t="s">
        <v>952</v>
      </c>
      <c r="I83" s="1">
        <f>IF(ISERROR(VLOOKUP(F83,DropDataHere!$C$3:$G$383,4,FALSE)),0,(VLOOKUP(F83,DropDataHere!$C$3:$G$383,4,FALSE)))</f>
        <v>3890.81</v>
      </c>
      <c r="J83" s="1">
        <f>IF(ISERROR(VLOOKUP(F83,DropDataHere!$C$3:$G$383,5,FALSE)),0,(VLOOKUP(F83,DropDataHere!$C$3:$G$383,5,FALSE)))</f>
        <v>3800.58</v>
      </c>
    </row>
    <row r="84" spans="1:10" ht="12.75" customHeight="1" x14ac:dyDescent="0.25">
      <c r="A84" s="1" t="str">
        <f t="shared" si="3"/>
        <v>253</v>
      </c>
      <c r="B84" s="1">
        <f t="shared" si="5"/>
        <v>3</v>
      </c>
      <c r="C84" s="1" t="str">
        <f t="shared" si="4"/>
        <v>251221</v>
      </c>
      <c r="D84" s="15" t="s">
        <v>409</v>
      </c>
      <c r="E84" s="15" t="s">
        <v>410</v>
      </c>
      <c r="F84" s="15" t="s">
        <v>425</v>
      </c>
      <c r="G84" s="15" t="s">
        <v>426</v>
      </c>
      <c r="H84" s="1" t="s">
        <v>951</v>
      </c>
      <c r="I84" s="1">
        <f>IF(ISERROR(VLOOKUP(F84,DropDataHere!$C$3:$G$383,4,FALSE)),0,(VLOOKUP(F84,DropDataHere!$C$3:$G$383,4,FALSE)))</f>
        <v>3837.79</v>
      </c>
      <c r="J84" s="1">
        <f>IF(ISERROR(VLOOKUP(F84,DropDataHere!$C$3:$G$383,5,FALSE)),0,(VLOOKUP(F84,DropDataHere!$C$3:$G$383,5,FALSE)))</f>
        <v>3591.78</v>
      </c>
    </row>
    <row r="85" spans="1:10" ht="12.75" customHeight="1" x14ac:dyDescent="0.25">
      <c r="A85" s="1" t="str">
        <f t="shared" si="3"/>
        <v>254</v>
      </c>
      <c r="B85" s="1">
        <f t="shared" si="5"/>
        <v>4</v>
      </c>
      <c r="C85" s="1" t="str">
        <f t="shared" si="4"/>
        <v>251240</v>
      </c>
      <c r="D85" s="47" t="s">
        <v>409</v>
      </c>
      <c r="E85" s="47" t="s">
        <v>410</v>
      </c>
      <c r="F85" s="47" t="s">
        <v>1131</v>
      </c>
      <c r="G85" s="47" t="s">
        <v>1132</v>
      </c>
      <c r="H85" s="1" t="s">
        <v>951</v>
      </c>
      <c r="I85" s="1">
        <f>IF(ISERROR(VLOOKUP(F85,DropDataHere!$C$3:$G$383,4,FALSE)),0,(VLOOKUP(F85,DropDataHere!$C$3:$G$383,4,FALSE)))</f>
        <v>17873.009999999998</v>
      </c>
      <c r="J85" s="1">
        <f>IF(ISERROR(VLOOKUP(F85,DropDataHere!$C$3:$G$383,5,FALSE)),0,(VLOOKUP(F85,DropDataHere!$C$3:$G$383,5,FALSE)))</f>
        <v>17969.580000000002</v>
      </c>
    </row>
    <row r="86" spans="1:10" ht="12.75" customHeight="1" x14ac:dyDescent="0.25">
      <c r="A86" s="1" t="str">
        <f t="shared" si="3"/>
        <v>261</v>
      </c>
      <c r="B86" s="1">
        <f t="shared" si="5"/>
        <v>1</v>
      </c>
      <c r="C86" s="1" t="str">
        <f t="shared" si="4"/>
        <v>261237</v>
      </c>
      <c r="D86" s="15" t="s">
        <v>427</v>
      </c>
      <c r="E86" s="15" t="s">
        <v>428</v>
      </c>
      <c r="F86" s="15" t="s">
        <v>431</v>
      </c>
      <c r="G86" s="15" t="s">
        <v>432</v>
      </c>
      <c r="H86" s="1" t="s">
        <v>952</v>
      </c>
      <c r="I86" s="1">
        <f>IF(ISERROR(VLOOKUP(F86,DropDataHere!$C$3:$G$383,4,FALSE)),0,(VLOOKUP(F86,DropDataHere!$C$3:$G$383,4,FALSE)))</f>
        <v>13765.37</v>
      </c>
      <c r="J86" s="1">
        <f>IF(ISERROR(VLOOKUP(F86,DropDataHere!$C$3:$G$383,5,FALSE)),0,(VLOOKUP(F86,DropDataHere!$C$3:$G$383,5,FALSE)))</f>
        <v>13460.12</v>
      </c>
    </row>
    <row r="87" spans="1:10" ht="12.75" customHeight="1" x14ac:dyDescent="0.25">
      <c r="A87" s="1" t="str">
        <f t="shared" si="3"/>
        <v>271</v>
      </c>
      <c r="B87" s="1">
        <f t="shared" si="5"/>
        <v>1</v>
      </c>
      <c r="C87" s="1" t="str">
        <f t="shared" si="4"/>
        <v>270520</v>
      </c>
      <c r="D87" s="15" t="s">
        <v>433</v>
      </c>
      <c r="E87" s="15" t="s">
        <v>434</v>
      </c>
      <c r="F87" s="15" t="s">
        <v>437</v>
      </c>
      <c r="G87" s="15" t="s">
        <v>438</v>
      </c>
      <c r="H87" s="1" t="s">
        <v>952</v>
      </c>
      <c r="I87" s="1">
        <f>IF(ISERROR(VLOOKUP(F87,DropDataHere!$C$3:$G$383,4,FALSE)),0,(VLOOKUP(F87,DropDataHere!$C$3:$G$383,4,FALSE)))</f>
        <v>10316.27</v>
      </c>
      <c r="J87" s="1">
        <f>IF(ISERROR(VLOOKUP(F87,DropDataHere!$C$3:$G$383,5,FALSE)),0,(VLOOKUP(F87,DropDataHere!$C$3:$G$383,5,FALSE)))</f>
        <v>10958.81</v>
      </c>
    </row>
    <row r="88" spans="1:10" ht="12.75" customHeight="1" x14ac:dyDescent="0.25">
      <c r="A88" s="1" t="str">
        <f t="shared" si="3"/>
        <v>272</v>
      </c>
      <c r="B88" s="1">
        <f t="shared" si="5"/>
        <v>2</v>
      </c>
      <c r="C88" s="1" t="str">
        <f t="shared" si="4"/>
        <v>270528</v>
      </c>
      <c r="D88" s="15" t="s">
        <v>433</v>
      </c>
      <c r="E88" s="15" t="s">
        <v>434</v>
      </c>
      <c r="F88" s="15" t="s">
        <v>443</v>
      </c>
      <c r="G88" s="15" t="s">
        <v>444</v>
      </c>
      <c r="H88" s="1" t="s">
        <v>952</v>
      </c>
      <c r="I88" s="1">
        <f>IF(ISERROR(VLOOKUP(F88,DropDataHere!$C$3:$G$383,4,FALSE)),0,(VLOOKUP(F88,DropDataHere!$C$3:$G$383,4,FALSE)))</f>
        <v>12063.88</v>
      </c>
      <c r="J88" s="1">
        <f>IF(ISERROR(VLOOKUP(F88,DropDataHere!$C$3:$G$383,5,FALSE)),0,(VLOOKUP(F88,DropDataHere!$C$3:$G$383,5,FALSE)))</f>
        <v>12063.88</v>
      </c>
    </row>
    <row r="89" spans="1:10" ht="12.75" customHeight="1" x14ac:dyDescent="0.25">
      <c r="A89" s="1" t="str">
        <f t="shared" si="3"/>
        <v>273</v>
      </c>
      <c r="B89" s="1">
        <f t="shared" si="5"/>
        <v>3</v>
      </c>
      <c r="C89" s="1" t="str">
        <f t="shared" si="4"/>
        <v>270522</v>
      </c>
      <c r="D89" s="15" t="s">
        <v>433</v>
      </c>
      <c r="E89" s="15" t="s">
        <v>434</v>
      </c>
      <c r="F89" s="15" t="s">
        <v>439</v>
      </c>
      <c r="G89" s="15" t="s">
        <v>440</v>
      </c>
      <c r="H89" s="1" t="s">
        <v>951</v>
      </c>
      <c r="I89" s="1">
        <f>IF(ISERROR(VLOOKUP(F89,DropDataHere!$C$3:$G$383,4,FALSE)),0,(VLOOKUP(F89,DropDataHere!$C$3:$G$383,4,FALSE)))</f>
        <v>62666.55</v>
      </c>
      <c r="J89" s="1">
        <f>IF(ISERROR(VLOOKUP(F89,DropDataHere!$C$3:$G$383,5,FALSE)),0,(VLOOKUP(F89,DropDataHere!$C$3:$G$383,5,FALSE)))</f>
        <v>62562.93</v>
      </c>
    </row>
    <row r="90" spans="1:10" ht="12.75" customHeight="1" x14ac:dyDescent="0.25">
      <c r="A90" s="1" t="str">
        <f t="shared" si="3"/>
        <v>281</v>
      </c>
      <c r="B90" s="1">
        <f t="shared" si="5"/>
        <v>1</v>
      </c>
      <c r="C90" s="1" t="str">
        <f t="shared" si="4"/>
        <v>280454</v>
      </c>
      <c r="D90" s="15" t="s">
        <v>453</v>
      </c>
      <c r="E90" s="15" t="s">
        <v>454</v>
      </c>
      <c r="F90" s="15" t="s">
        <v>367</v>
      </c>
      <c r="G90" s="15" t="s">
        <v>368</v>
      </c>
      <c r="H90" s="1" t="s">
        <v>952</v>
      </c>
      <c r="I90" s="1">
        <f>IF(ISERROR(VLOOKUP(F90,DropDataHere!$C$3:$G$383,4,FALSE)),0,(VLOOKUP(F90,DropDataHere!$C$3:$G$383,4,FALSE)))</f>
        <v>9905.7000000000007</v>
      </c>
      <c r="J90" s="1">
        <f>IF(ISERROR(VLOOKUP(F90,DropDataHere!$C$3:$G$383,5,FALSE)),0,(VLOOKUP(F90,DropDataHere!$C$3:$G$383,5,FALSE)))</f>
        <v>9795.6299999999992</v>
      </c>
    </row>
    <row r="91" spans="1:10" ht="12.75" customHeight="1" x14ac:dyDescent="0.25">
      <c r="A91" s="1" t="str">
        <f t="shared" si="3"/>
        <v>282</v>
      </c>
      <c r="B91" s="1">
        <f t="shared" si="5"/>
        <v>2</v>
      </c>
      <c r="C91" s="1" t="str">
        <f t="shared" si="4"/>
        <v>280538</v>
      </c>
      <c r="D91" s="15" t="s">
        <v>453</v>
      </c>
      <c r="E91" s="15" t="s">
        <v>454</v>
      </c>
      <c r="F91" s="15" t="s">
        <v>459</v>
      </c>
      <c r="G91" s="15" t="s">
        <v>460</v>
      </c>
      <c r="H91" s="1" t="s">
        <v>952</v>
      </c>
      <c r="I91" s="1">
        <f>IF(ISERROR(VLOOKUP(F91,DropDataHere!$C$3:$G$383,4,FALSE)),0,(VLOOKUP(F91,DropDataHere!$C$3:$G$383,4,FALSE)))</f>
        <v>9595.31</v>
      </c>
      <c r="J91" s="1">
        <f>IF(ISERROR(VLOOKUP(F91,DropDataHere!$C$3:$G$383,5,FALSE)),0,(VLOOKUP(F91,DropDataHere!$C$3:$G$383,5,FALSE)))</f>
        <v>8893.2199999999993</v>
      </c>
    </row>
    <row r="92" spans="1:10" ht="12.75" customHeight="1" x14ac:dyDescent="0.25">
      <c r="A92" s="1" t="str">
        <f t="shared" si="3"/>
        <v>283</v>
      </c>
      <c r="B92" s="1">
        <f t="shared" si="5"/>
        <v>3</v>
      </c>
      <c r="C92" s="1" t="str">
        <f t="shared" si="4"/>
        <v>280540</v>
      </c>
      <c r="D92" s="15" t="s">
        <v>453</v>
      </c>
      <c r="E92" s="15" t="s">
        <v>454</v>
      </c>
      <c r="F92" s="15" t="s">
        <v>461</v>
      </c>
      <c r="G92" s="15" t="s">
        <v>462</v>
      </c>
      <c r="H92" s="1" t="s">
        <v>951</v>
      </c>
      <c r="I92" s="1">
        <f>IF(ISERROR(VLOOKUP(F92,DropDataHere!$C$3:$G$383,4,FALSE)),0,(VLOOKUP(F92,DropDataHere!$C$3:$G$383,4,FALSE)))</f>
        <v>19922.05</v>
      </c>
      <c r="J92" s="1">
        <f>IF(ISERROR(VLOOKUP(F92,DropDataHere!$C$3:$G$383,5,FALSE)),0,(VLOOKUP(F92,DropDataHere!$C$3:$G$383,5,FALSE)))</f>
        <v>18593.77</v>
      </c>
    </row>
    <row r="93" spans="1:10" ht="12.75" customHeight="1" x14ac:dyDescent="0.25">
      <c r="A93" s="1" t="str">
        <f t="shared" si="3"/>
        <v>284</v>
      </c>
      <c r="B93" s="1">
        <f t="shared" si="5"/>
        <v>4</v>
      </c>
      <c r="C93" s="1" t="str">
        <f t="shared" si="4"/>
        <v>280543</v>
      </c>
      <c r="D93" s="15" t="s">
        <v>453</v>
      </c>
      <c r="E93" s="15" t="s">
        <v>454</v>
      </c>
      <c r="F93" s="15" t="s">
        <v>463</v>
      </c>
      <c r="G93" s="15" t="s">
        <v>464</v>
      </c>
      <c r="H93" s="1" t="s">
        <v>951</v>
      </c>
      <c r="I93" s="1">
        <f>IF(ISERROR(VLOOKUP(F93,DropDataHere!$C$3:$G$383,4,FALSE)),0,(VLOOKUP(F93,DropDataHere!$C$3:$G$383,4,FALSE)))</f>
        <v>11277.52</v>
      </c>
      <c r="J93" s="1">
        <f>IF(ISERROR(VLOOKUP(F93,DropDataHere!$C$3:$G$383,5,FALSE)),0,(VLOOKUP(F93,DropDataHere!$C$3:$G$383,5,FALSE)))</f>
        <v>8667.44</v>
      </c>
    </row>
    <row r="94" spans="1:10" ht="12.75" customHeight="1" x14ac:dyDescent="0.25">
      <c r="A94" s="1" t="str">
        <f t="shared" si="3"/>
        <v>285</v>
      </c>
      <c r="B94" s="1">
        <f t="shared" si="5"/>
        <v>5</v>
      </c>
      <c r="C94" s="1" t="str">
        <f t="shared" si="4"/>
        <v>280546</v>
      </c>
      <c r="D94" s="15" t="s">
        <v>453</v>
      </c>
      <c r="E94" s="15" t="s">
        <v>454</v>
      </c>
      <c r="F94" s="15" t="s">
        <v>465</v>
      </c>
      <c r="G94" s="15" t="s">
        <v>466</v>
      </c>
      <c r="H94" s="1" t="s">
        <v>951</v>
      </c>
      <c r="I94" s="1">
        <f>IF(ISERROR(VLOOKUP(F94,DropDataHere!$C$3:$G$383,4,FALSE)),0,(VLOOKUP(F94,DropDataHere!$C$3:$G$383,4,FALSE)))</f>
        <v>21280.63</v>
      </c>
      <c r="J94" s="1">
        <f>IF(ISERROR(VLOOKUP(F94,DropDataHere!$C$3:$G$383,5,FALSE)),0,(VLOOKUP(F94,DropDataHere!$C$3:$G$383,5,FALSE)))</f>
        <v>19162.080000000002</v>
      </c>
    </row>
    <row r="95" spans="1:10" ht="12.75" customHeight="1" x14ac:dyDescent="0.25">
      <c r="A95" s="1" t="str">
        <f t="shared" si="3"/>
        <v>291</v>
      </c>
      <c r="B95" s="1">
        <f t="shared" si="5"/>
        <v>1</v>
      </c>
      <c r="C95" s="1" t="str">
        <f t="shared" si="4"/>
        <v>290548</v>
      </c>
      <c r="D95" s="15" t="s">
        <v>467</v>
      </c>
      <c r="E95" s="15" t="s">
        <v>468</v>
      </c>
      <c r="F95" s="15" t="s">
        <v>471</v>
      </c>
      <c r="G95" s="15" t="s">
        <v>472</v>
      </c>
      <c r="H95" s="1" t="s">
        <v>952</v>
      </c>
      <c r="I95" s="1">
        <f>IF(ISERROR(VLOOKUP(F95,DropDataHere!$C$3:$G$383,4,FALSE)),0,(VLOOKUP(F95,DropDataHere!$C$3:$G$383,4,FALSE)))</f>
        <v>9294.86</v>
      </c>
      <c r="J95" s="1">
        <f>IF(ISERROR(VLOOKUP(F95,DropDataHere!$C$3:$G$383,5,FALSE)),0,(VLOOKUP(F95,DropDataHere!$C$3:$G$383,5,FALSE)))</f>
        <v>9237.3700000000008</v>
      </c>
    </row>
    <row r="96" spans="1:10" ht="12.75" customHeight="1" x14ac:dyDescent="0.25">
      <c r="A96" s="1" t="str">
        <f t="shared" si="3"/>
        <v>301</v>
      </c>
      <c r="B96" s="1">
        <f t="shared" si="5"/>
        <v>1</v>
      </c>
      <c r="C96" s="1" t="str">
        <f t="shared" si="4"/>
        <v>300570</v>
      </c>
      <c r="D96" s="15" t="s">
        <v>475</v>
      </c>
      <c r="E96" s="15" t="s">
        <v>476</v>
      </c>
      <c r="F96" s="15" t="s">
        <v>477</v>
      </c>
      <c r="G96" s="15" t="s">
        <v>1083</v>
      </c>
      <c r="H96" s="1" t="s">
        <v>951</v>
      </c>
      <c r="I96" s="1">
        <f>IF(ISERROR(VLOOKUP(F96,DropDataHere!$C$3:$G$383,4,FALSE)),0,(VLOOKUP(F96,DropDataHere!$C$3:$G$383,4,FALSE)))</f>
        <v>25108.86</v>
      </c>
      <c r="J96" s="1">
        <f>IF(ISERROR(VLOOKUP(F96,DropDataHere!$C$3:$G$383,5,FALSE)),0,(VLOOKUP(F96,DropDataHere!$C$3:$G$383,5,FALSE)))</f>
        <v>24081.93</v>
      </c>
    </row>
    <row r="97" spans="1:10" ht="12.75" customHeight="1" x14ac:dyDescent="0.25">
      <c r="A97" s="1" t="str">
        <f t="shared" si="3"/>
        <v>311</v>
      </c>
      <c r="B97" s="1">
        <f t="shared" si="5"/>
        <v>1</v>
      </c>
      <c r="C97" s="1" t="str">
        <f t="shared" si="4"/>
        <v>310577</v>
      </c>
      <c r="D97" s="15" t="s">
        <v>478</v>
      </c>
      <c r="E97" s="15" t="s">
        <v>479</v>
      </c>
      <c r="F97" s="15" t="s">
        <v>480</v>
      </c>
      <c r="G97" s="15" t="s">
        <v>481</v>
      </c>
      <c r="H97" s="1" t="s">
        <v>951</v>
      </c>
      <c r="I97" s="1">
        <f>IF(ISERROR(VLOOKUP(F97,DropDataHere!$C$3:$G$383,4,FALSE)),0,(VLOOKUP(F97,DropDataHere!$C$3:$G$383,4,FALSE)))</f>
        <v>3571.52</v>
      </c>
      <c r="J97" s="1">
        <f>IF(ISERROR(VLOOKUP(F97,DropDataHere!$C$3:$G$383,5,FALSE)),0,(VLOOKUP(F97,DropDataHere!$C$3:$G$383,5,FALSE)))</f>
        <v>3294.85</v>
      </c>
    </row>
    <row r="98" spans="1:10" ht="12.75" customHeight="1" x14ac:dyDescent="0.25">
      <c r="A98" s="1" t="str">
        <f t="shared" si="3"/>
        <v>312</v>
      </c>
      <c r="B98" s="1">
        <f t="shared" si="5"/>
        <v>2</v>
      </c>
      <c r="C98" s="1" t="str">
        <f t="shared" si="4"/>
        <v>310579</v>
      </c>
      <c r="D98" s="15" t="s">
        <v>478</v>
      </c>
      <c r="E98" s="15" t="s">
        <v>479</v>
      </c>
      <c r="F98" s="15" t="s">
        <v>482</v>
      </c>
      <c r="G98" s="15" t="s">
        <v>483</v>
      </c>
      <c r="H98" s="1" t="s">
        <v>951</v>
      </c>
      <c r="I98" s="1">
        <f>IF(ISERROR(VLOOKUP(F98,DropDataHere!$C$3:$G$383,4,FALSE)),0,(VLOOKUP(F98,DropDataHere!$C$3:$G$383,4,FALSE)))</f>
        <v>15674.68</v>
      </c>
      <c r="J98" s="1">
        <f>IF(ISERROR(VLOOKUP(F98,DropDataHere!$C$3:$G$383,5,FALSE)),0,(VLOOKUP(F98,DropDataHere!$C$3:$G$383,5,FALSE)))</f>
        <v>15498.55</v>
      </c>
    </row>
    <row r="99" spans="1:10" ht="12.75" customHeight="1" x14ac:dyDescent="0.25">
      <c r="A99" s="1" t="str">
        <f t="shared" si="3"/>
        <v>313</v>
      </c>
      <c r="B99" s="1">
        <f t="shared" si="5"/>
        <v>3</v>
      </c>
      <c r="C99" s="1" t="str">
        <f t="shared" si="4"/>
        <v>310582</v>
      </c>
      <c r="D99" s="15" t="s">
        <v>478</v>
      </c>
      <c r="E99" s="15" t="s">
        <v>479</v>
      </c>
      <c r="F99" s="15" t="s">
        <v>484</v>
      </c>
      <c r="G99" s="15" t="s">
        <v>485</v>
      </c>
      <c r="H99" s="1" t="s">
        <v>951</v>
      </c>
      <c r="I99" s="1">
        <f>IF(ISERROR(VLOOKUP(F99,DropDataHere!$C$3:$G$383,4,FALSE)),0,(VLOOKUP(F99,DropDataHere!$C$3:$G$383,4,FALSE)))</f>
        <v>11879.41</v>
      </c>
      <c r="J99" s="1">
        <f>IF(ISERROR(VLOOKUP(F99,DropDataHere!$C$3:$G$383,5,FALSE)),0,(VLOOKUP(F99,DropDataHere!$C$3:$G$383,5,FALSE)))</f>
        <v>11060.14</v>
      </c>
    </row>
    <row r="100" spans="1:10" ht="12.75" customHeight="1" x14ac:dyDescent="0.25">
      <c r="A100" s="1" t="str">
        <f t="shared" si="3"/>
        <v>321</v>
      </c>
      <c r="B100" s="1">
        <f t="shared" si="5"/>
        <v>1</v>
      </c>
      <c r="C100" s="1" t="str">
        <f t="shared" si="4"/>
        <v>320475</v>
      </c>
      <c r="D100" s="15" t="s">
        <v>486</v>
      </c>
      <c r="E100" s="15" t="s">
        <v>487</v>
      </c>
      <c r="F100" s="15" t="s">
        <v>391</v>
      </c>
      <c r="G100" s="15" t="s">
        <v>392</v>
      </c>
      <c r="H100" s="1" t="s">
        <v>952</v>
      </c>
      <c r="I100" s="1">
        <f>IF(ISERROR(VLOOKUP(F100,DropDataHere!$C$3:$G$383,4,FALSE)),0,(VLOOKUP(F100,DropDataHere!$C$3:$G$383,4,FALSE)))</f>
        <v>4017.02</v>
      </c>
      <c r="J100" s="1">
        <f>IF(ISERROR(VLOOKUP(F100,DropDataHere!$C$3:$G$383,5,FALSE)),0,(VLOOKUP(F100,DropDataHere!$C$3:$G$383,5,FALSE)))</f>
        <v>4149.1499999999996</v>
      </c>
    </row>
    <row r="101" spans="1:10" ht="12.75" customHeight="1" x14ac:dyDescent="0.25">
      <c r="A101" s="1" t="str">
        <f t="shared" si="3"/>
        <v>322</v>
      </c>
      <c r="B101" s="1">
        <f t="shared" si="5"/>
        <v>2</v>
      </c>
      <c r="C101" s="1" t="str">
        <f t="shared" si="4"/>
        <v>320584</v>
      </c>
      <c r="D101" s="15" t="s">
        <v>486</v>
      </c>
      <c r="E101" s="15" t="s">
        <v>487</v>
      </c>
      <c r="F101" s="15" t="s">
        <v>490</v>
      </c>
      <c r="G101" s="15" t="s">
        <v>491</v>
      </c>
      <c r="H101" s="1" t="s">
        <v>952</v>
      </c>
      <c r="I101" s="1">
        <f>IF(ISERROR(VLOOKUP(F101,DropDataHere!$C$3:$G$383,4,FALSE)),0,(VLOOKUP(F101,DropDataHere!$C$3:$G$383,4,FALSE)))</f>
        <v>116010.62</v>
      </c>
      <c r="J101" s="1">
        <f>IF(ISERROR(VLOOKUP(F101,DropDataHere!$C$3:$G$383,5,FALSE)),0,(VLOOKUP(F101,DropDataHere!$C$3:$G$383,5,FALSE)))</f>
        <v>114657.61</v>
      </c>
    </row>
    <row r="102" spans="1:10" ht="12.75" customHeight="1" x14ac:dyDescent="0.25">
      <c r="A102" s="1" t="str">
        <f t="shared" si="3"/>
        <v>323</v>
      </c>
      <c r="B102" s="1">
        <f t="shared" si="5"/>
        <v>3</v>
      </c>
      <c r="C102" s="1" t="str">
        <f t="shared" si="4"/>
        <v>320743</v>
      </c>
      <c r="D102" s="15" t="s">
        <v>486</v>
      </c>
      <c r="E102" s="15" t="s">
        <v>487</v>
      </c>
      <c r="F102" s="15" t="s">
        <v>618</v>
      </c>
      <c r="G102" s="15" t="s">
        <v>949</v>
      </c>
      <c r="H102" s="1" t="s">
        <v>951</v>
      </c>
      <c r="I102" s="1">
        <f>IF(ISERROR(VLOOKUP(F102,DropDataHere!$C$3:$G$383,4,FALSE)),0,(VLOOKUP(F102,DropDataHere!$C$3:$G$383,4,FALSE)))</f>
        <v>22121.71</v>
      </c>
      <c r="J102" s="1">
        <f>IF(ISERROR(VLOOKUP(F102,DropDataHere!$C$3:$G$383,5,FALSE)),0,(VLOOKUP(F102,DropDataHere!$C$3:$G$383,5,FALSE)))</f>
        <v>22630.25</v>
      </c>
    </row>
    <row r="103" spans="1:10" ht="12.75" customHeight="1" x14ac:dyDescent="0.25">
      <c r="A103" s="1" t="str">
        <f t="shared" si="3"/>
        <v>324</v>
      </c>
      <c r="B103" s="1">
        <f t="shared" si="5"/>
        <v>4</v>
      </c>
      <c r="C103" s="1" t="str">
        <f t="shared" si="4"/>
        <v>320577</v>
      </c>
      <c r="D103" s="15" t="s">
        <v>486</v>
      </c>
      <c r="E103" s="15" t="s">
        <v>487</v>
      </c>
      <c r="F103" s="15" t="s">
        <v>480</v>
      </c>
      <c r="G103" s="15" t="s">
        <v>481</v>
      </c>
      <c r="H103" s="1" t="s">
        <v>951</v>
      </c>
      <c r="I103" s="1">
        <f>IF(ISERROR(VLOOKUP(F103,DropDataHere!$C$3:$G$383,4,FALSE)),0,(VLOOKUP(F103,DropDataHere!$C$3:$G$383,4,FALSE)))</f>
        <v>3571.52</v>
      </c>
      <c r="J103" s="1">
        <f>IF(ISERROR(VLOOKUP(F103,DropDataHere!$C$3:$G$383,5,FALSE)),0,(VLOOKUP(F103,DropDataHere!$C$3:$G$383,5,FALSE)))</f>
        <v>3294.85</v>
      </c>
    </row>
    <row r="104" spans="1:10" ht="12.75" customHeight="1" x14ac:dyDescent="0.25">
      <c r="A104" s="1" t="str">
        <f t="shared" si="3"/>
        <v>325</v>
      </c>
      <c r="B104" s="1">
        <f t="shared" si="5"/>
        <v>5</v>
      </c>
      <c r="C104" s="1" t="str">
        <f t="shared" si="4"/>
        <v>320599</v>
      </c>
      <c r="D104" s="15" t="s">
        <v>486</v>
      </c>
      <c r="E104" s="15" t="s">
        <v>487</v>
      </c>
      <c r="F104" s="15" t="s">
        <v>514</v>
      </c>
      <c r="G104" s="15" t="s">
        <v>515</v>
      </c>
      <c r="H104" s="1" t="s">
        <v>951</v>
      </c>
      <c r="I104" s="1">
        <f>IF(ISERROR(VLOOKUP(F104,DropDataHere!$C$3:$G$383,4,FALSE)),0,(VLOOKUP(F104,DropDataHere!$C$3:$G$383,4,FALSE)))</f>
        <v>54515.94</v>
      </c>
      <c r="J104" s="1">
        <f>IF(ISERROR(VLOOKUP(F104,DropDataHere!$C$3:$G$383,5,FALSE)),0,(VLOOKUP(F104,DropDataHere!$C$3:$G$383,5,FALSE)))</f>
        <v>58298.7</v>
      </c>
    </row>
    <row r="105" spans="1:10" ht="12.75" customHeight="1" x14ac:dyDescent="0.25">
      <c r="A105" s="1" t="str">
        <f t="shared" si="3"/>
        <v>331</v>
      </c>
      <c r="B105" s="1">
        <f t="shared" si="5"/>
        <v>1</v>
      </c>
      <c r="C105" s="1" t="str">
        <f t="shared" si="4"/>
        <v>330608</v>
      </c>
      <c r="D105" s="15" t="s">
        <v>516</v>
      </c>
      <c r="E105" s="15" t="s">
        <v>517</v>
      </c>
      <c r="F105" s="15" t="s">
        <v>524</v>
      </c>
      <c r="G105" s="15" t="s">
        <v>525</v>
      </c>
      <c r="H105" s="1" t="s">
        <v>952</v>
      </c>
      <c r="I105" s="1">
        <f>IF(ISERROR(VLOOKUP(F105,DropDataHere!$C$3:$G$383,4,FALSE)),0,(VLOOKUP(F105,DropDataHere!$C$3:$G$383,4,FALSE)))</f>
        <v>7624.17</v>
      </c>
      <c r="J105" s="1">
        <f>IF(ISERROR(VLOOKUP(F105,DropDataHere!$C$3:$G$383,5,FALSE)),0,(VLOOKUP(F105,DropDataHere!$C$3:$G$383,5,FALSE)))</f>
        <v>7635.36</v>
      </c>
    </row>
    <row r="106" spans="1:10" ht="12.75" customHeight="1" x14ac:dyDescent="0.25">
      <c r="A106" s="1" t="str">
        <f t="shared" si="3"/>
        <v>332</v>
      </c>
      <c r="B106" s="1">
        <f t="shared" si="5"/>
        <v>2</v>
      </c>
      <c r="C106" s="1" t="str">
        <f t="shared" si="4"/>
        <v>330979</v>
      </c>
      <c r="D106" s="15" t="s">
        <v>516</v>
      </c>
      <c r="E106" s="15" t="s">
        <v>517</v>
      </c>
      <c r="F106" s="15" t="s">
        <v>847</v>
      </c>
      <c r="G106" s="15" t="s">
        <v>848</v>
      </c>
      <c r="H106" s="1" t="s">
        <v>952</v>
      </c>
      <c r="I106" s="1">
        <f>IF(ISERROR(VLOOKUP(F106,DropDataHere!$C$3:$G$383,4,FALSE)),0,(VLOOKUP(F106,DropDataHere!$C$3:$G$383,4,FALSE)))</f>
        <v>5771.4</v>
      </c>
      <c r="J106" s="1">
        <f>IF(ISERROR(VLOOKUP(F106,DropDataHere!$C$3:$G$383,5,FALSE)),0,(VLOOKUP(F106,DropDataHere!$C$3:$G$383,5,FALSE)))</f>
        <v>5817.35</v>
      </c>
    </row>
    <row r="107" spans="1:10" ht="12.75" customHeight="1" x14ac:dyDescent="0.25">
      <c r="A107" s="1" t="str">
        <f t="shared" si="3"/>
        <v>333</v>
      </c>
      <c r="B107" s="1">
        <f t="shared" si="5"/>
        <v>3</v>
      </c>
      <c r="C107" s="1" t="str">
        <f t="shared" si="4"/>
        <v>330606</v>
      </c>
      <c r="D107" s="15" t="s">
        <v>516</v>
      </c>
      <c r="E107" s="15" t="s">
        <v>517</v>
      </c>
      <c r="F107" s="15" t="s">
        <v>520</v>
      </c>
      <c r="G107" s="15" t="s">
        <v>521</v>
      </c>
      <c r="H107" s="1" t="s">
        <v>952</v>
      </c>
      <c r="I107" s="1">
        <f>IF(ISERROR(VLOOKUP(F107,DropDataHere!$C$3:$G$383,4,FALSE)),0,(VLOOKUP(F107,DropDataHere!$C$3:$G$383,4,FALSE)))</f>
        <v>18557.509999999998</v>
      </c>
      <c r="J107" s="1">
        <f>IF(ISERROR(VLOOKUP(F107,DropDataHere!$C$3:$G$383,5,FALSE)),0,(VLOOKUP(F107,DropDataHere!$C$3:$G$383,5,FALSE)))</f>
        <v>18760.78</v>
      </c>
    </row>
    <row r="108" spans="1:10" ht="12.75" customHeight="1" x14ac:dyDescent="0.25">
      <c r="A108" s="1" t="str">
        <f t="shared" si="3"/>
        <v>341</v>
      </c>
      <c r="B108" s="1">
        <f t="shared" si="5"/>
        <v>1</v>
      </c>
      <c r="C108" s="1" t="str">
        <f t="shared" si="4"/>
        <v>340613</v>
      </c>
      <c r="D108" s="15" t="s">
        <v>526</v>
      </c>
      <c r="E108" s="15" t="s">
        <v>527</v>
      </c>
      <c r="F108" s="15" t="s">
        <v>530</v>
      </c>
      <c r="G108" s="15" t="s">
        <v>531</v>
      </c>
      <c r="H108" s="1" t="s">
        <v>952</v>
      </c>
      <c r="I108" s="1">
        <f>IF(ISERROR(VLOOKUP(F108,DropDataHere!$C$3:$G$383,4,FALSE)),0,(VLOOKUP(F108,DropDataHere!$C$3:$G$383,4,FALSE)))</f>
        <v>8104.67</v>
      </c>
      <c r="J108" s="1">
        <f>IF(ISERROR(VLOOKUP(F108,DropDataHere!$C$3:$G$383,5,FALSE)),0,(VLOOKUP(F108,DropDataHere!$C$3:$G$383,5,FALSE)))</f>
        <v>8192.64</v>
      </c>
    </row>
    <row r="109" spans="1:10" ht="12.75" customHeight="1" x14ac:dyDescent="0.25">
      <c r="A109" s="1" t="str">
        <f t="shared" si="3"/>
        <v>342</v>
      </c>
      <c r="B109" s="1">
        <f t="shared" si="5"/>
        <v>2</v>
      </c>
      <c r="C109" s="1" t="str">
        <f t="shared" si="4"/>
        <v>341191</v>
      </c>
      <c r="D109" s="15" t="s">
        <v>526</v>
      </c>
      <c r="E109" s="15" t="s">
        <v>527</v>
      </c>
      <c r="F109" s="15" t="s">
        <v>536</v>
      </c>
      <c r="G109" s="15" t="s">
        <v>537</v>
      </c>
      <c r="H109" s="1" t="s">
        <v>952</v>
      </c>
      <c r="I109" s="1">
        <f>IF(ISERROR(VLOOKUP(F109,DropDataHere!$C$3:$G$383,4,FALSE)),0,(VLOOKUP(F109,DropDataHere!$C$3:$G$383,4,FALSE)))</f>
        <v>2039.58</v>
      </c>
      <c r="J109" s="1">
        <f>IF(ISERROR(VLOOKUP(F109,DropDataHere!$C$3:$G$383,5,FALSE)),0,(VLOOKUP(F109,DropDataHere!$C$3:$G$383,5,FALSE)))</f>
        <v>1980.93</v>
      </c>
    </row>
    <row r="110" spans="1:10" ht="12.75" customHeight="1" x14ac:dyDescent="0.25">
      <c r="A110" s="1" t="str">
        <f t="shared" si="3"/>
        <v>343</v>
      </c>
      <c r="B110" s="1">
        <f t="shared" si="5"/>
        <v>3</v>
      </c>
      <c r="C110" s="1" t="str">
        <f t="shared" si="4"/>
        <v>341228</v>
      </c>
      <c r="D110" s="15" t="s">
        <v>526</v>
      </c>
      <c r="E110" s="15" t="s">
        <v>527</v>
      </c>
      <c r="F110" s="15" t="s">
        <v>542</v>
      </c>
      <c r="G110" s="15" t="s">
        <v>543</v>
      </c>
      <c r="H110" s="1" t="s">
        <v>952</v>
      </c>
      <c r="I110" s="1">
        <f>IF(ISERROR(VLOOKUP(F110,DropDataHere!$C$3:$G$383,4,FALSE)),0,(VLOOKUP(F110,DropDataHere!$C$3:$G$383,4,FALSE)))</f>
        <v>8061.07</v>
      </c>
      <c r="J110" s="1">
        <f>IF(ISERROR(VLOOKUP(F110,DropDataHere!$C$3:$G$383,5,FALSE)),0,(VLOOKUP(F110,DropDataHere!$C$3:$G$383,5,FALSE)))</f>
        <v>7660.94</v>
      </c>
    </row>
    <row r="111" spans="1:10" ht="12.75" customHeight="1" x14ac:dyDescent="0.25">
      <c r="A111" s="1" t="str">
        <f t="shared" si="3"/>
        <v>351</v>
      </c>
      <c r="B111" s="1">
        <f t="shared" si="5"/>
        <v>1</v>
      </c>
      <c r="C111" s="1" t="str">
        <f t="shared" si="4"/>
        <v>350642</v>
      </c>
      <c r="D111" s="15" t="s">
        <v>544</v>
      </c>
      <c r="E111" s="15" t="s">
        <v>545</v>
      </c>
      <c r="F111" s="15" t="s">
        <v>546</v>
      </c>
      <c r="G111" s="15" t="s">
        <v>547</v>
      </c>
      <c r="H111" s="1" t="s">
        <v>951</v>
      </c>
      <c r="I111" s="1">
        <f>IF(ISERROR(VLOOKUP(F111,DropDataHere!$C$3:$G$383,4,FALSE)),0,(VLOOKUP(F111,DropDataHere!$C$3:$G$383,4,FALSE)))</f>
        <v>21627.71</v>
      </c>
      <c r="J111" s="1">
        <f>IF(ISERROR(VLOOKUP(F111,DropDataHere!$C$3:$G$383,5,FALSE)),0,(VLOOKUP(F111,DropDataHere!$C$3:$G$383,5,FALSE)))</f>
        <v>21636.53</v>
      </c>
    </row>
    <row r="112" spans="1:10" ht="12.75" customHeight="1" x14ac:dyDescent="0.25">
      <c r="A112" s="1" t="str">
        <f t="shared" si="3"/>
        <v>361</v>
      </c>
      <c r="B112" s="1">
        <f t="shared" si="5"/>
        <v>1</v>
      </c>
      <c r="C112" s="1" t="str">
        <f t="shared" si="4"/>
        <v>360657</v>
      </c>
      <c r="D112" s="15" t="s">
        <v>548</v>
      </c>
      <c r="E112" s="15" t="s">
        <v>549</v>
      </c>
      <c r="F112" s="15" t="s">
        <v>552</v>
      </c>
      <c r="G112" s="15" t="s">
        <v>553</v>
      </c>
      <c r="H112" s="1" t="s">
        <v>952</v>
      </c>
      <c r="I112" s="1">
        <f>IF(ISERROR(VLOOKUP(F112,DropDataHere!$C$3:$G$383,4,FALSE)),0,(VLOOKUP(F112,DropDataHere!$C$3:$G$383,4,FALSE)))</f>
        <v>4047.71</v>
      </c>
      <c r="J112" s="1">
        <f>IF(ISERROR(VLOOKUP(F112,DropDataHere!$C$3:$G$383,5,FALSE)),0,(VLOOKUP(F112,DropDataHere!$C$3:$G$383,5,FALSE)))</f>
        <v>4074.45</v>
      </c>
    </row>
    <row r="113" spans="1:10" ht="12.75" customHeight="1" x14ac:dyDescent="0.25">
      <c r="A113" s="1" t="str">
        <f t="shared" si="3"/>
        <v>362</v>
      </c>
      <c r="B113" s="1">
        <f t="shared" si="5"/>
        <v>2</v>
      </c>
      <c r="C113" s="1" t="str">
        <f t="shared" si="4"/>
        <v>360648</v>
      </c>
      <c r="D113" s="15" t="s">
        <v>548</v>
      </c>
      <c r="E113" s="15" t="s">
        <v>549</v>
      </c>
      <c r="F113" s="15" t="s">
        <v>550</v>
      </c>
      <c r="G113" s="15" t="s">
        <v>551</v>
      </c>
      <c r="H113" s="1" t="s">
        <v>951</v>
      </c>
      <c r="I113" s="1">
        <f>IF(ISERROR(VLOOKUP(F113,DropDataHere!$C$3:$G$383,4,FALSE)),0,(VLOOKUP(F113,DropDataHere!$C$3:$G$383,4,FALSE)))</f>
        <v>8980.35</v>
      </c>
      <c r="J113" s="1">
        <f>IF(ISERROR(VLOOKUP(F113,DropDataHere!$C$3:$G$383,5,FALSE)),0,(VLOOKUP(F113,DropDataHere!$C$3:$G$383,5,FALSE)))</f>
        <v>11192.9</v>
      </c>
    </row>
    <row r="114" spans="1:10" ht="12.75" customHeight="1" x14ac:dyDescent="0.25">
      <c r="A114" s="1" t="str">
        <f t="shared" si="3"/>
        <v>363</v>
      </c>
      <c r="B114" s="1">
        <f t="shared" si="5"/>
        <v>3</v>
      </c>
      <c r="C114" s="1" t="str">
        <f t="shared" si="4"/>
        <v>360659</v>
      </c>
      <c r="D114" s="15" t="s">
        <v>548</v>
      </c>
      <c r="E114" s="15" t="s">
        <v>549</v>
      </c>
      <c r="F114" s="15" t="s">
        <v>554</v>
      </c>
      <c r="G114" s="15" t="s">
        <v>555</v>
      </c>
      <c r="H114" s="1" t="s">
        <v>951</v>
      </c>
      <c r="I114" s="1">
        <f>IF(ISERROR(VLOOKUP(F114,DropDataHere!$C$3:$G$383,4,FALSE)),0,(VLOOKUP(F114,DropDataHere!$C$3:$G$383,4,FALSE)))</f>
        <v>24050.92</v>
      </c>
      <c r="J114" s="1">
        <f>IF(ISERROR(VLOOKUP(F114,DropDataHere!$C$3:$G$383,5,FALSE)),0,(VLOOKUP(F114,DropDataHere!$C$3:$G$383,5,FALSE)))</f>
        <v>27843.52</v>
      </c>
    </row>
    <row r="115" spans="1:10" ht="12.75" customHeight="1" x14ac:dyDescent="0.25">
      <c r="A115" s="1" t="str">
        <f t="shared" si="3"/>
        <v>364</v>
      </c>
      <c r="B115" s="1">
        <f t="shared" si="5"/>
        <v>4</v>
      </c>
      <c r="C115" s="1" t="str">
        <f t="shared" si="4"/>
        <v>360663</v>
      </c>
      <c r="D115" s="15" t="s">
        <v>548</v>
      </c>
      <c r="E115" s="15" t="s">
        <v>549</v>
      </c>
      <c r="F115" s="15" t="s">
        <v>556</v>
      </c>
      <c r="G115" s="15" t="s">
        <v>557</v>
      </c>
      <c r="H115" s="1" t="s">
        <v>951</v>
      </c>
      <c r="I115" s="1">
        <f>IF(ISERROR(VLOOKUP(F115,DropDataHere!$C$3:$G$383,4,FALSE)),0,(VLOOKUP(F115,DropDataHere!$C$3:$G$383,4,FALSE)))</f>
        <v>18025.8</v>
      </c>
      <c r="J115" s="1">
        <f>IF(ISERROR(VLOOKUP(F115,DropDataHere!$C$3:$G$383,5,FALSE)),0,(VLOOKUP(F115,DropDataHere!$C$3:$G$383,5,FALSE)))</f>
        <v>17004.82</v>
      </c>
    </row>
    <row r="116" spans="1:10" ht="12.75" customHeight="1" x14ac:dyDescent="0.25">
      <c r="A116" s="1" t="str">
        <f t="shared" si="3"/>
        <v>371</v>
      </c>
      <c r="B116" s="1">
        <f t="shared" si="5"/>
        <v>1</v>
      </c>
      <c r="C116" s="1" t="str">
        <f t="shared" si="4"/>
        <v>370675</v>
      </c>
      <c r="D116" s="15" t="s">
        <v>560</v>
      </c>
      <c r="E116" s="15" t="s">
        <v>561</v>
      </c>
      <c r="F116" s="15" t="s">
        <v>566</v>
      </c>
      <c r="G116" s="15" t="s">
        <v>567</v>
      </c>
      <c r="H116" s="1" t="s">
        <v>952</v>
      </c>
      <c r="I116" s="1">
        <f>IF(ISERROR(VLOOKUP(F116,DropDataHere!$C$3:$G$383,4,FALSE)),0,(VLOOKUP(F116,DropDataHere!$C$3:$G$383,4,FALSE)))</f>
        <v>11631.48</v>
      </c>
      <c r="J116" s="1">
        <f>IF(ISERROR(VLOOKUP(F116,DropDataHere!$C$3:$G$383,5,FALSE)),0,(VLOOKUP(F116,DropDataHere!$C$3:$G$383,5,FALSE)))</f>
        <v>12999.89</v>
      </c>
    </row>
    <row r="117" spans="1:10" ht="12.75" customHeight="1" x14ac:dyDescent="0.25">
      <c r="A117" s="1" t="str">
        <f t="shared" si="3"/>
        <v>372</v>
      </c>
      <c r="B117" s="1">
        <f t="shared" si="5"/>
        <v>2</v>
      </c>
      <c r="C117" s="1" t="str">
        <f t="shared" si="4"/>
        <v>370680</v>
      </c>
      <c r="D117" s="15" t="s">
        <v>560</v>
      </c>
      <c r="E117" s="15" t="s">
        <v>561</v>
      </c>
      <c r="F117" s="15" t="s">
        <v>570</v>
      </c>
      <c r="G117" s="15" t="s">
        <v>571</v>
      </c>
      <c r="H117" s="1" t="s">
        <v>952</v>
      </c>
      <c r="I117" s="1">
        <f>IF(ISERROR(VLOOKUP(F117,DropDataHere!$C$3:$G$383,4,FALSE)),0,(VLOOKUP(F117,DropDataHere!$C$3:$G$383,4,FALSE)))</f>
        <v>11325.25</v>
      </c>
      <c r="J117" s="1">
        <f>IF(ISERROR(VLOOKUP(F117,DropDataHere!$C$3:$G$383,5,FALSE)),0,(VLOOKUP(F117,DropDataHere!$C$3:$G$383,5,FALSE)))</f>
        <v>11164.25</v>
      </c>
    </row>
    <row r="118" spans="1:10" ht="12.75" customHeight="1" x14ac:dyDescent="0.25">
      <c r="A118" s="1" t="str">
        <f t="shared" si="3"/>
        <v>373</v>
      </c>
      <c r="B118" s="1">
        <f t="shared" si="5"/>
        <v>3</v>
      </c>
      <c r="C118" s="1" t="str">
        <f t="shared" si="4"/>
        <v>371226</v>
      </c>
      <c r="D118" s="15" t="s">
        <v>560</v>
      </c>
      <c r="E118" s="15" t="s">
        <v>561</v>
      </c>
      <c r="F118" s="15" t="s">
        <v>943</v>
      </c>
      <c r="G118" s="15" t="s">
        <v>944</v>
      </c>
      <c r="H118" s="1" t="s">
        <v>951</v>
      </c>
      <c r="I118" s="1">
        <f>IF(ISERROR(VLOOKUP(F118,DropDataHere!$C$3:$G$383,4,FALSE)),0,(VLOOKUP(F118,DropDataHere!$C$3:$G$383,4,FALSE)))</f>
        <v>14594.4</v>
      </c>
      <c r="J118" s="1">
        <f>IF(ISERROR(VLOOKUP(F118,DropDataHere!$C$3:$G$383,5,FALSE)),0,(VLOOKUP(F118,DropDataHere!$C$3:$G$383,5,FALSE)))</f>
        <v>13621.44</v>
      </c>
    </row>
    <row r="119" spans="1:10" ht="12.75" customHeight="1" x14ac:dyDescent="0.25">
      <c r="A119" s="1" t="str">
        <f t="shared" si="3"/>
        <v>374</v>
      </c>
      <c r="B119" s="1">
        <f t="shared" si="5"/>
        <v>4</v>
      </c>
      <c r="C119" s="1" t="str">
        <f t="shared" si="4"/>
        <v>371235</v>
      </c>
      <c r="D119" s="15" t="s">
        <v>560</v>
      </c>
      <c r="E119" s="15" t="s">
        <v>561</v>
      </c>
      <c r="F119" s="15" t="s">
        <v>775</v>
      </c>
      <c r="G119" s="15" t="s">
        <v>776</v>
      </c>
      <c r="H119" s="1" t="s">
        <v>951</v>
      </c>
      <c r="I119" s="1">
        <f>IF(ISERROR(VLOOKUP(F119,DropDataHere!$C$3:$G$383,4,FALSE)),0,(VLOOKUP(F119,DropDataHere!$C$3:$G$383,4,FALSE)))</f>
        <v>11664.45</v>
      </c>
      <c r="J119" s="1">
        <f>IF(ISERROR(VLOOKUP(F119,DropDataHere!$C$3:$G$383,5,FALSE)),0,(VLOOKUP(F119,DropDataHere!$C$3:$G$383,5,FALSE)))</f>
        <v>11363.72</v>
      </c>
    </row>
    <row r="120" spans="1:10" ht="12.75" customHeight="1" x14ac:dyDescent="0.25">
      <c r="A120" s="1" t="str">
        <f t="shared" si="3"/>
        <v>381</v>
      </c>
      <c r="B120" s="1">
        <f t="shared" si="5"/>
        <v>1</v>
      </c>
      <c r="C120" s="1" t="str">
        <f t="shared" si="4"/>
        <v>380706</v>
      </c>
      <c r="D120" s="15" t="s">
        <v>572</v>
      </c>
      <c r="E120" s="15" t="s">
        <v>573</v>
      </c>
      <c r="F120" s="15" t="s">
        <v>578</v>
      </c>
      <c r="G120" s="15" t="s">
        <v>579</v>
      </c>
      <c r="H120" s="1" t="s">
        <v>952</v>
      </c>
      <c r="I120" s="1">
        <f>IF(ISERROR(VLOOKUP(F120,DropDataHere!$C$3:$G$383,4,FALSE)),0,(VLOOKUP(F120,DropDataHere!$C$3:$G$383,4,FALSE)))</f>
        <v>54434.6</v>
      </c>
      <c r="J120" s="1">
        <f>IF(ISERROR(VLOOKUP(F120,DropDataHere!$C$3:$G$383,5,FALSE)),0,(VLOOKUP(F120,DropDataHere!$C$3:$G$383,5,FALSE)))</f>
        <v>52863.83</v>
      </c>
    </row>
    <row r="121" spans="1:10" ht="12.75" customHeight="1" x14ac:dyDescent="0.25">
      <c r="A121" s="1" t="str">
        <f t="shared" si="3"/>
        <v>391</v>
      </c>
      <c r="B121" s="1">
        <f t="shared" si="5"/>
        <v>1</v>
      </c>
      <c r="C121" s="1" t="str">
        <f t="shared" si="4"/>
        <v>390713</v>
      </c>
      <c r="D121" s="15" t="s">
        <v>580</v>
      </c>
      <c r="E121" s="15" t="s">
        <v>581</v>
      </c>
      <c r="F121" s="15" t="s">
        <v>584</v>
      </c>
      <c r="G121" s="15" t="s">
        <v>585</v>
      </c>
      <c r="H121" s="1" t="s">
        <v>952</v>
      </c>
      <c r="I121" s="1">
        <f>IF(ISERROR(VLOOKUP(F121,DropDataHere!$C$3:$G$383,4,FALSE)),0,(VLOOKUP(F121,DropDataHere!$C$3:$G$383,4,FALSE)))</f>
        <v>2307.73</v>
      </c>
      <c r="J121" s="1">
        <f>IF(ISERROR(VLOOKUP(F121,DropDataHere!$C$3:$G$383,5,FALSE)),0,(VLOOKUP(F121,DropDataHere!$C$3:$G$383,5,FALSE)))</f>
        <v>2510.6799999999998</v>
      </c>
    </row>
    <row r="122" spans="1:10" ht="12.75" customHeight="1" x14ac:dyDescent="0.25">
      <c r="A122" s="1" t="str">
        <f t="shared" si="3"/>
        <v>401</v>
      </c>
      <c r="B122" s="1">
        <f t="shared" si="5"/>
        <v>1</v>
      </c>
      <c r="C122" s="1" t="str">
        <f t="shared" si="4"/>
        <v>400726</v>
      </c>
      <c r="D122" s="15" t="s">
        <v>598</v>
      </c>
      <c r="E122" s="15" t="s">
        <v>599</v>
      </c>
      <c r="F122" s="15" t="s">
        <v>600</v>
      </c>
      <c r="G122" s="15" t="s">
        <v>601</v>
      </c>
      <c r="H122" s="1" t="s">
        <v>951</v>
      </c>
      <c r="I122" s="1">
        <f>IF(ISERROR(VLOOKUP(F122,DropDataHere!$C$3:$G$383,4,FALSE)),0,(VLOOKUP(F122,DropDataHere!$C$3:$G$383,4,FALSE)))</f>
        <v>7240.2</v>
      </c>
      <c r="J122" s="1">
        <f>IF(ISERROR(VLOOKUP(F122,DropDataHere!$C$3:$G$383,5,FALSE)),0,(VLOOKUP(F122,DropDataHere!$C$3:$G$383,5,FALSE)))</f>
        <v>6123.6</v>
      </c>
    </row>
    <row r="123" spans="1:10" ht="12.75" customHeight="1" x14ac:dyDescent="0.25">
      <c r="A123" s="1" t="str">
        <f t="shared" si="3"/>
        <v>411</v>
      </c>
      <c r="B123" s="1">
        <f t="shared" si="5"/>
        <v>1</v>
      </c>
      <c r="C123" s="1" t="str">
        <f t="shared" si="4"/>
        <v>410733</v>
      </c>
      <c r="D123" s="15" t="s">
        <v>602</v>
      </c>
      <c r="E123" s="15" t="s">
        <v>603</v>
      </c>
      <c r="F123" s="15" t="s">
        <v>608</v>
      </c>
      <c r="G123" s="15" t="s">
        <v>609</v>
      </c>
      <c r="H123" s="1" t="s">
        <v>952</v>
      </c>
      <c r="I123" s="1">
        <f>IF(ISERROR(VLOOKUP(F123,DropDataHere!$C$3:$G$383,4,FALSE)),0,(VLOOKUP(F123,DropDataHere!$C$3:$G$383,4,FALSE)))</f>
        <v>15281.37</v>
      </c>
      <c r="J123" s="1">
        <f>IF(ISERROR(VLOOKUP(F123,DropDataHere!$C$3:$G$383,5,FALSE)),0,(VLOOKUP(F123,DropDataHere!$C$3:$G$383,5,FALSE)))</f>
        <v>15624.77</v>
      </c>
    </row>
    <row r="124" spans="1:10" ht="12.75" customHeight="1" x14ac:dyDescent="0.25">
      <c r="A124" s="1" t="str">
        <f t="shared" si="3"/>
        <v>412</v>
      </c>
      <c r="B124" s="1">
        <f t="shared" si="5"/>
        <v>2</v>
      </c>
      <c r="C124" s="1" t="str">
        <f t="shared" si="4"/>
        <v>410743</v>
      </c>
      <c r="D124" s="15" t="s">
        <v>602</v>
      </c>
      <c r="E124" s="15" t="s">
        <v>603</v>
      </c>
      <c r="F124" s="15" t="s">
        <v>618</v>
      </c>
      <c r="G124" s="15" t="s">
        <v>949</v>
      </c>
      <c r="H124" s="1" t="s">
        <v>951</v>
      </c>
      <c r="I124" s="1">
        <f>IF(ISERROR(VLOOKUP(F124,DropDataHere!$C$3:$G$383,4,FALSE)),0,(VLOOKUP(F124,DropDataHere!$C$3:$G$383,4,FALSE)))</f>
        <v>22121.71</v>
      </c>
      <c r="J124" s="1">
        <f>IF(ISERROR(VLOOKUP(F124,DropDataHere!$C$3:$G$383,5,FALSE)),0,(VLOOKUP(F124,DropDataHere!$C$3:$G$383,5,FALSE)))</f>
        <v>22630.25</v>
      </c>
    </row>
    <row r="125" spans="1:10" ht="12.75" customHeight="1" x14ac:dyDescent="0.25">
      <c r="A125" s="1" t="str">
        <f t="shared" si="3"/>
        <v>413</v>
      </c>
      <c r="B125" s="1">
        <f t="shared" si="5"/>
        <v>3</v>
      </c>
      <c r="C125" s="1" t="str">
        <f t="shared" si="4"/>
        <v>410731</v>
      </c>
      <c r="D125" s="15" t="s">
        <v>602</v>
      </c>
      <c r="E125" s="15" t="s">
        <v>603</v>
      </c>
      <c r="F125" s="15" t="s">
        <v>604</v>
      </c>
      <c r="G125" s="15" t="s">
        <v>605</v>
      </c>
      <c r="H125" s="1" t="s">
        <v>951</v>
      </c>
      <c r="I125" s="1">
        <f>IF(ISERROR(VLOOKUP(F125,DropDataHere!$C$3:$G$383,4,FALSE)),0,(VLOOKUP(F125,DropDataHere!$C$3:$G$383,4,FALSE)))</f>
        <v>29056.52</v>
      </c>
      <c r="J125" s="1">
        <f>IF(ISERROR(VLOOKUP(F125,DropDataHere!$C$3:$G$383,5,FALSE)),0,(VLOOKUP(F125,DropDataHere!$C$3:$G$383,5,FALSE)))</f>
        <v>33490.800000000003</v>
      </c>
    </row>
    <row r="126" spans="1:10" ht="12.75" customHeight="1" x14ac:dyDescent="0.25">
      <c r="A126" s="1" t="str">
        <f t="shared" si="3"/>
        <v>414</v>
      </c>
      <c r="B126" s="1">
        <f t="shared" si="5"/>
        <v>4</v>
      </c>
      <c r="C126" s="1" t="str">
        <f t="shared" si="4"/>
        <v>410735</v>
      </c>
      <c r="D126" s="15" t="s">
        <v>602</v>
      </c>
      <c r="E126" s="15" t="s">
        <v>603</v>
      </c>
      <c r="F126" s="15" t="s">
        <v>610</v>
      </c>
      <c r="G126" s="15" t="s">
        <v>611</v>
      </c>
      <c r="H126" s="1" t="s">
        <v>951</v>
      </c>
      <c r="I126" s="1">
        <f>IF(ISERROR(VLOOKUP(F126,DropDataHere!$C$3:$G$383,4,FALSE)),0,(VLOOKUP(F126,DropDataHere!$C$3:$G$383,4,FALSE)))</f>
        <v>34247.78</v>
      </c>
      <c r="J126" s="1">
        <f>IF(ISERROR(VLOOKUP(F126,DropDataHere!$C$3:$G$383,5,FALSE)),0,(VLOOKUP(F126,DropDataHere!$C$3:$G$383,5,FALSE)))</f>
        <v>35798.480000000003</v>
      </c>
    </row>
    <row r="127" spans="1:10" ht="12.75" customHeight="1" x14ac:dyDescent="0.25">
      <c r="A127" s="1" t="str">
        <f t="shared" si="3"/>
        <v>415</v>
      </c>
      <c r="B127" s="1">
        <f t="shared" si="5"/>
        <v>5</v>
      </c>
      <c r="C127" s="1" t="str">
        <f t="shared" si="4"/>
        <v>410738</v>
      </c>
      <c r="D127" s="15" t="s">
        <v>602</v>
      </c>
      <c r="E127" s="15" t="s">
        <v>603</v>
      </c>
      <c r="F127" s="15" t="s">
        <v>612</v>
      </c>
      <c r="G127" s="15" t="s">
        <v>613</v>
      </c>
      <c r="H127" s="1" t="s">
        <v>951</v>
      </c>
      <c r="I127" s="1">
        <f>IF(ISERROR(VLOOKUP(F127,DropDataHere!$C$3:$G$383,4,FALSE)),0,(VLOOKUP(F127,DropDataHere!$C$3:$G$383,4,FALSE)))</f>
        <v>8242.9699999999993</v>
      </c>
      <c r="J127" s="1">
        <f>IF(ISERROR(VLOOKUP(F127,DropDataHere!$C$3:$G$383,5,FALSE)),0,(VLOOKUP(F127,DropDataHere!$C$3:$G$383,5,FALSE)))</f>
        <v>7908.79</v>
      </c>
    </row>
    <row r="128" spans="1:10" ht="12.75" customHeight="1" x14ac:dyDescent="0.25">
      <c r="A128" s="1" t="str">
        <f t="shared" si="3"/>
        <v>416</v>
      </c>
      <c r="B128" s="1">
        <f t="shared" si="5"/>
        <v>6</v>
      </c>
      <c r="C128" s="1" t="str">
        <f t="shared" si="4"/>
        <v>410740</v>
      </c>
      <c r="D128" s="15" t="s">
        <v>602</v>
      </c>
      <c r="E128" s="15" t="s">
        <v>603</v>
      </c>
      <c r="F128" s="15" t="s">
        <v>614</v>
      </c>
      <c r="G128" s="15" t="s">
        <v>615</v>
      </c>
      <c r="H128" s="1" t="s">
        <v>951</v>
      </c>
      <c r="I128" s="1">
        <f>IF(ISERROR(VLOOKUP(F128,DropDataHere!$C$3:$G$383,4,FALSE)),0,(VLOOKUP(F128,DropDataHere!$C$3:$G$383,4,FALSE)))</f>
        <v>25735.599999999999</v>
      </c>
      <c r="J128" s="1">
        <f>IF(ISERROR(VLOOKUP(F128,DropDataHere!$C$3:$G$383,5,FALSE)),0,(VLOOKUP(F128,DropDataHere!$C$3:$G$383,5,FALSE)))</f>
        <v>30159.040000000001</v>
      </c>
    </row>
    <row r="129" spans="1:10" ht="12.75" customHeight="1" x14ac:dyDescent="0.25">
      <c r="A129" s="1" t="str">
        <f t="shared" si="3"/>
        <v>421</v>
      </c>
      <c r="B129" s="1">
        <f t="shared" si="5"/>
        <v>1</v>
      </c>
      <c r="C129" s="1" t="str">
        <f t="shared" si="4"/>
        <v>420746</v>
      </c>
      <c r="D129" s="15" t="s">
        <v>620</v>
      </c>
      <c r="E129" s="15" t="s">
        <v>621</v>
      </c>
      <c r="F129" s="15" t="s">
        <v>939</v>
      </c>
      <c r="G129" s="15" t="s">
        <v>940</v>
      </c>
      <c r="H129" s="1" t="s">
        <v>952</v>
      </c>
      <c r="I129" s="1">
        <f>IF(ISERROR(VLOOKUP(F129,DropDataHere!$C$3:$G$383,4,FALSE)),0,(VLOOKUP(F129,DropDataHere!$C$3:$G$383,4,FALSE)))</f>
        <v>9245.32</v>
      </c>
      <c r="J129" s="1">
        <f>IF(ISERROR(VLOOKUP(F129,DropDataHere!$C$3:$G$383,5,FALSE)),0,(VLOOKUP(F129,DropDataHere!$C$3:$G$383,5,FALSE)))</f>
        <v>8879.8799999999992</v>
      </c>
    </row>
    <row r="130" spans="1:10" ht="12.75" customHeight="1" x14ac:dyDescent="0.25">
      <c r="A130" s="1" t="str">
        <f t="shared" ref="A130:A184" si="6">D130&amp;B130</f>
        <v>422</v>
      </c>
      <c r="B130" s="1">
        <f t="shared" si="5"/>
        <v>2</v>
      </c>
      <c r="C130" s="1" t="str">
        <f t="shared" ref="C130:C184" si="7">D130&amp;F130</f>
        <v>420748</v>
      </c>
      <c r="D130" s="15" t="s">
        <v>620</v>
      </c>
      <c r="E130" s="15" t="s">
        <v>621</v>
      </c>
      <c r="F130" s="15" t="s">
        <v>626</v>
      </c>
      <c r="G130" s="15" t="s">
        <v>627</v>
      </c>
      <c r="H130" s="1" t="s">
        <v>952</v>
      </c>
      <c r="I130" s="1">
        <f>IF(ISERROR(VLOOKUP(F130,DropDataHere!$C$3:$G$383,4,FALSE)),0,(VLOOKUP(F130,DropDataHere!$C$3:$G$383,4,FALSE)))</f>
        <v>2214.4499999999998</v>
      </c>
      <c r="J130" s="1">
        <f>IF(ISERROR(VLOOKUP(F130,DropDataHere!$C$3:$G$383,5,FALSE)),0,(VLOOKUP(F130,DropDataHere!$C$3:$G$383,5,FALSE)))</f>
        <v>2334.15</v>
      </c>
    </row>
    <row r="131" spans="1:10" ht="12.75" customHeight="1" x14ac:dyDescent="0.25">
      <c r="A131" s="1" t="str">
        <f t="shared" si="6"/>
        <v>423</v>
      </c>
      <c r="B131" s="1">
        <f t="shared" ref="B131:B184" si="8">IF(D131=D130,B130+1,1)</f>
        <v>3</v>
      </c>
      <c r="C131" s="1" t="str">
        <f t="shared" si="7"/>
        <v>420751</v>
      </c>
      <c r="D131" s="15" t="s">
        <v>620</v>
      </c>
      <c r="E131" s="15" t="s">
        <v>621</v>
      </c>
      <c r="F131" s="15" t="s">
        <v>632</v>
      </c>
      <c r="G131" s="15" t="s">
        <v>633</v>
      </c>
      <c r="H131" s="1" t="s">
        <v>952</v>
      </c>
      <c r="I131" s="1">
        <f>IF(ISERROR(VLOOKUP(F131,DropDataHere!$C$3:$G$383,4,FALSE)),0,(VLOOKUP(F131,DropDataHere!$C$3:$G$383,4,FALSE)))</f>
        <v>2632.71</v>
      </c>
      <c r="J131" s="1">
        <f>IF(ISERROR(VLOOKUP(F131,DropDataHere!$C$3:$G$383,5,FALSE)),0,(VLOOKUP(F131,DropDataHere!$C$3:$G$383,5,FALSE)))</f>
        <v>3071.5</v>
      </c>
    </row>
    <row r="132" spans="1:10" ht="12.75" customHeight="1" x14ac:dyDescent="0.25">
      <c r="A132" s="1" t="str">
        <f t="shared" si="6"/>
        <v>424</v>
      </c>
      <c r="B132" s="1">
        <f t="shared" si="8"/>
        <v>4</v>
      </c>
      <c r="C132" s="1" t="str">
        <f t="shared" si="7"/>
        <v>420769</v>
      </c>
      <c r="D132" s="15" t="s">
        <v>620</v>
      </c>
      <c r="E132" s="15" t="s">
        <v>621</v>
      </c>
      <c r="F132" s="15" t="s">
        <v>638</v>
      </c>
      <c r="G132" s="15" t="s">
        <v>639</v>
      </c>
      <c r="H132" s="1" t="s">
        <v>952</v>
      </c>
      <c r="I132" s="1">
        <f>IF(ISERROR(VLOOKUP(F132,DropDataHere!$C$3:$G$383,4,FALSE)),0,(VLOOKUP(F132,DropDataHere!$C$3:$G$383,4,FALSE)))</f>
        <v>9298.1200000000008</v>
      </c>
      <c r="J132" s="1">
        <f>IF(ISERROR(VLOOKUP(F132,DropDataHere!$C$3:$G$383,5,FALSE)),0,(VLOOKUP(F132,DropDataHere!$C$3:$G$383,5,FALSE)))</f>
        <v>9298.1200000000008</v>
      </c>
    </row>
    <row r="133" spans="1:10" ht="12.75" customHeight="1" x14ac:dyDescent="0.25">
      <c r="A133" s="1" t="str">
        <f t="shared" si="6"/>
        <v>431</v>
      </c>
      <c r="B133" s="1">
        <f t="shared" si="8"/>
        <v>1</v>
      </c>
      <c r="C133" s="1" t="str">
        <f t="shared" si="7"/>
        <v>430776</v>
      </c>
      <c r="D133" s="15" t="s">
        <v>640</v>
      </c>
      <c r="E133" s="15" t="s">
        <v>641</v>
      </c>
      <c r="F133" s="15" t="s">
        <v>646</v>
      </c>
      <c r="G133" s="15" t="s">
        <v>647</v>
      </c>
      <c r="H133" s="1" t="s">
        <v>952</v>
      </c>
      <c r="I133" s="1">
        <f>IF(ISERROR(VLOOKUP(F133,DropDataHere!$C$3:$G$383,4,FALSE)),0,(VLOOKUP(F133,DropDataHere!$C$3:$G$383,4,FALSE)))</f>
        <v>4891.41</v>
      </c>
      <c r="J133" s="1">
        <f>IF(ISERROR(VLOOKUP(F133,DropDataHere!$C$3:$G$383,5,FALSE)),0,(VLOOKUP(F133,DropDataHere!$C$3:$G$383,5,FALSE)))</f>
        <v>4891.41</v>
      </c>
    </row>
    <row r="134" spans="1:10" ht="12.75" customHeight="1" x14ac:dyDescent="0.25">
      <c r="A134" s="1" t="str">
        <f t="shared" si="6"/>
        <v>432</v>
      </c>
      <c r="B134" s="1">
        <f t="shared" si="8"/>
        <v>2</v>
      </c>
      <c r="C134" s="1" t="str">
        <f t="shared" si="7"/>
        <v>430778</v>
      </c>
      <c r="D134" s="15" t="s">
        <v>640</v>
      </c>
      <c r="E134" s="15" t="s">
        <v>641</v>
      </c>
      <c r="F134" s="15" t="s">
        <v>650</v>
      </c>
      <c r="G134" s="15" t="s">
        <v>651</v>
      </c>
      <c r="H134" s="1" t="s">
        <v>952</v>
      </c>
      <c r="I134" s="1">
        <f>IF(ISERROR(VLOOKUP(F134,DropDataHere!$C$3:$G$383,4,FALSE)),0,(VLOOKUP(F134,DropDataHere!$C$3:$G$383,4,FALSE)))</f>
        <v>13066.1</v>
      </c>
      <c r="J134" s="1">
        <f>IF(ISERROR(VLOOKUP(F134,DropDataHere!$C$3:$G$383,5,FALSE)),0,(VLOOKUP(F134,DropDataHere!$C$3:$G$383,5,FALSE)))</f>
        <v>13145.01</v>
      </c>
    </row>
    <row r="135" spans="1:10" ht="12.75" customHeight="1" x14ac:dyDescent="0.25">
      <c r="A135" s="1" t="str">
        <f t="shared" si="6"/>
        <v>433</v>
      </c>
      <c r="B135" s="1">
        <f t="shared" si="8"/>
        <v>3</v>
      </c>
      <c r="C135" s="1" t="str">
        <f t="shared" si="7"/>
        <v>430781</v>
      </c>
      <c r="D135" s="15" t="s">
        <v>640</v>
      </c>
      <c r="E135" s="15" t="s">
        <v>641</v>
      </c>
      <c r="F135" s="15" t="s">
        <v>654</v>
      </c>
      <c r="G135" s="15" t="s">
        <v>655</v>
      </c>
      <c r="H135" s="1" t="s">
        <v>952</v>
      </c>
      <c r="I135" s="1">
        <f>IF(ISERROR(VLOOKUP(F135,DropDataHere!$C$3:$G$383,4,FALSE)),0,(VLOOKUP(F135,DropDataHere!$C$3:$G$383,4,FALSE)))</f>
        <v>5431.64</v>
      </c>
      <c r="J135" s="1">
        <f>IF(ISERROR(VLOOKUP(F135,DropDataHere!$C$3:$G$383,5,FALSE)),0,(VLOOKUP(F135,DropDataHere!$C$3:$G$383,5,FALSE)))</f>
        <v>5063.3900000000003</v>
      </c>
    </row>
    <row r="136" spans="1:10" ht="12.75" customHeight="1" x14ac:dyDescent="0.25">
      <c r="A136" s="1" t="str">
        <f t="shared" si="6"/>
        <v>434</v>
      </c>
      <c r="B136" s="1">
        <f t="shared" si="8"/>
        <v>4</v>
      </c>
      <c r="C136" s="1" t="str">
        <f t="shared" si="7"/>
        <v>430783</v>
      </c>
      <c r="D136" s="15" t="s">
        <v>640</v>
      </c>
      <c r="E136" s="15" t="s">
        <v>641</v>
      </c>
      <c r="F136" s="15" t="s">
        <v>658</v>
      </c>
      <c r="G136" s="15" t="s">
        <v>659</v>
      </c>
      <c r="H136" s="1" t="s">
        <v>952</v>
      </c>
      <c r="I136" s="1">
        <f>IF(ISERROR(VLOOKUP(F136,DropDataHere!$C$3:$G$383,4,FALSE)),0,(VLOOKUP(F136,DropDataHere!$C$3:$G$383,4,FALSE)))</f>
        <v>610.41</v>
      </c>
      <c r="J136" s="1">
        <f>IF(ISERROR(VLOOKUP(F136,DropDataHere!$C$3:$G$383,5,FALSE)),0,(VLOOKUP(F136,DropDataHere!$C$3:$G$383,5,FALSE)))</f>
        <v>708.38</v>
      </c>
    </row>
    <row r="137" spans="1:10" ht="12.75" customHeight="1" x14ac:dyDescent="0.25">
      <c r="A137" s="1" t="str">
        <f t="shared" si="6"/>
        <v>435</v>
      </c>
      <c r="B137" s="1">
        <f t="shared" si="8"/>
        <v>5</v>
      </c>
      <c r="C137" s="1" t="str">
        <f t="shared" si="7"/>
        <v>430787</v>
      </c>
      <c r="D137" s="15" t="s">
        <v>640</v>
      </c>
      <c r="E137" s="15" t="s">
        <v>641</v>
      </c>
      <c r="F137" s="15" t="s">
        <v>664</v>
      </c>
      <c r="G137" s="15" t="s">
        <v>665</v>
      </c>
      <c r="H137" s="1" t="s">
        <v>952</v>
      </c>
      <c r="I137" s="1">
        <f>IF(ISERROR(VLOOKUP(F137,DropDataHere!$C$3:$G$383,4,FALSE)),0,(VLOOKUP(F137,DropDataHere!$C$3:$G$383,4,FALSE)))</f>
        <v>3846.96</v>
      </c>
      <c r="J137" s="1">
        <f>IF(ISERROR(VLOOKUP(F137,DropDataHere!$C$3:$G$383,5,FALSE)),0,(VLOOKUP(F137,DropDataHere!$C$3:$G$383,5,FALSE)))</f>
        <v>3944.47</v>
      </c>
    </row>
    <row r="138" spans="1:10" ht="12.75" customHeight="1" x14ac:dyDescent="0.25">
      <c r="A138" s="1" t="str">
        <f t="shared" si="6"/>
        <v>436</v>
      </c>
      <c r="B138" s="1">
        <f t="shared" si="8"/>
        <v>6</v>
      </c>
      <c r="C138" s="1" t="str">
        <f t="shared" si="7"/>
        <v>430785</v>
      </c>
      <c r="D138" s="15" t="s">
        <v>640</v>
      </c>
      <c r="E138" s="15" t="s">
        <v>641</v>
      </c>
      <c r="F138" s="15" t="s">
        <v>660</v>
      </c>
      <c r="G138" s="15" t="s">
        <v>661</v>
      </c>
      <c r="H138" s="1" t="s">
        <v>951</v>
      </c>
      <c r="I138" s="1">
        <f>IF(ISERROR(VLOOKUP(F138,DropDataHere!$C$3:$G$383,4,FALSE)),0,(VLOOKUP(F138,DropDataHere!$C$3:$G$383,4,FALSE)))</f>
        <v>22192.29</v>
      </c>
      <c r="J138" s="1">
        <f>IF(ISERROR(VLOOKUP(F138,DropDataHere!$C$3:$G$383,5,FALSE)),0,(VLOOKUP(F138,DropDataHere!$C$3:$G$383,5,FALSE)))</f>
        <v>22192.29</v>
      </c>
    </row>
    <row r="139" spans="1:10" ht="12.75" customHeight="1" x14ac:dyDescent="0.25">
      <c r="A139" s="1" t="str">
        <f t="shared" si="6"/>
        <v>441</v>
      </c>
      <c r="B139" s="1">
        <f t="shared" si="8"/>
        <v>1</v>
      </c>
      <c r="C139" s="1" t="str">
        <f t="shared" si="7"/>
        <v>440608</v>
      </c>
      <c r="D139" s="15" t="s">
        <v>666</v>
      </c>
      <c r="E139" s="15" t="s">
        <v>667</v>
      </c>
      <c r="F139" s="15" t="s">
        <v>524</v>
      </c>
      <c r="G139" s="15" t="s">
        <v>525</v>
      </c>
      <c r="H139" s="1" t="s">
        <v>952</v>
      </c>
      <c r="I139" s="1">
        <f>IF(ISERROR(VLOOKUP(F139,DropDataHere!$C$3:$G$383,4,FALSE)),0,(VLOOKUP(F139,DropDataHere!$C$3:$G$383,4,FALSE)))</f>
        <v>7624.17</v>
      </c>
      <c r="J139" s="1">
        <f>IF(ISERROR(VLOOKUP(F139,DropDataHere!$C$3:$G$383,5,FALSE)),0,(VLOOKUP(F139,DropDataHere!$C$3:$G$383,5,FALSE)))</f>
        <v>7635.36</v>
      </c>
    </row>
    <row r="140" spans="1:10" ht="12.75" customHeight="1" x14ac:dyDescent="0.25">
      <c r="A140" s="1" t="str">
        <f t="shared" si="6"/>
        <v>442</v>
      </c>
      <c r="B140" s="1">
        <f t="shared" si="8"/>
        <v>2</v>
      </c>
      <c r="C140" s="1" t="str">
        <f t="shared" si="7"/>
        <v>440791</v>
      </c>
      <c r="D140" s="15" t="s">
        <v>666</v>
      </c>
      <c r="E140" s="15" t="s">
        <v>667</v>
      </c>
      <c r="F140" s="15" t="s">
        <v>672</v>
      </c>
      <c r="G140" s="15" t="s">
        <v>673</v>
      </c>
      <c r="H140" s="1" t="s">
        <v>952</v>
      </c>
      <c r="I140" s="1">
        <f>IF(ISERROR(VLOOKUP(F140,DropDataHere!$C$3:$G$383,4,FALSE)),0,(VLOOKUP(F140,DropDataHere!$C$3:$G$383,4,FALSE)))</f>
        <v>6150.4</v>
      </c>
      <c r="J140" s="1">
        <f>IF(ISERROR(VLOOKUP(F140,DropDataHere!$C$3:$G$383,5,FALSE)),0,(VLOOKUP(F140,DropDataHere!$C$3:$G$383,5,FALSE)))</f>
        <v>6221.09</v>
      </c>
    </row>
    <row r="141" spans="1:10" ht="12.75" customHeight="1" x14ac:dyDescent="0.25">
      <c r="A141" s="1" t="str">
        <f t="shared" si="6"/>
        <v>443</v>
      </c>
      <c r="B141" s="1">
        <f t="shared" si="8"/>
        <v>3</v>
      </c>
      <c r="C141" s="1" t="str">
        <f t="shared" si="7"/>
        <v>440797</v>
      </c>
      <c r="D141" s="15" t="s">
        <v>666</v>
      </c>
      <c r="E141" s="15" t="s">
        <v>667</v>
      </c>
      <c r="F141" s="15" t="s">
        <v>679</v>
      </c>
      <c r="G141" s="15" t="s">
        <v>680</v>
      </c>
      <c r="H141" s="1" t="s">
        <v>952</v>
      </c>
      <c r="I141" s="1">
        <f>IF(ISERROR(VLOOKUP(F141,DropDataHere!$C$3:$G$383,4,FALSE)),0,(VLOOKUP(F141,DropDataHere!$C$3:$G$383,4,FALSE)))</f>
        <v>12048.66</v>
      </c>
      <c r="J141" s="1">
        <f>IF(ISERROR(VLOOKUP(F141,DropDataHere!$C$3:$G$383,5,FALSE)),0,(VLOOKUP(F141,DropDataHere!$C$3:$G$383,5,FALSE)))</f>
        <v>12749.17</v>
      </c>
    </row>
    <row r="142" spans="1:10" ht="12.75" customHeight="1" x14ac:dyDescent="0.25">
      <c r="A142" s="1" t="str">
        <f t="shared" si="6"/>
        <v>444</v>
      </c>
      <c r="B142" s="1">
        <f t="shared" si="8"/>
        <v>4</v>
      </c>
      <c r="C142" s="1" t="str">
        <f t="shared" si="7"/>
        <v>441230</v>
      </c>
      <c r="D142" s="15" t="s">
        <v>666</v>
      </c>
      <c r="E142" s="15" t="s">
        <v>667</v>
      </c>
      <c r="F142" s="15" t="s">
        <v>683</v>
      </c>
      <c r="G142" s="15" t="s">
        <v>684</v>
      </c>
      <c r="H142" s="1" t="s">
        <v>952</v>
      </c>
      <c r="I142" s="1">
        <f>IF(ISERROR(VLOOKUP(F142,DropDataHere!$C$3:$G$383,4,FALSE)),0,(VLOOKUP(F142,DropDataHere!$C$3:$G$383,4,FALSE)))</f>
        <v>16975.12</v>
      </c>
      <c r="J142" s="1">
        <f>IF(ISERROR(VLOOKUP(F142,DropDataHere!$C$3:$G$383,5,FALSE)),0,(VLOOKUP(F142,DropDataHere!$C$3:$G$383,5,FALSE)))</f>
        <v>16975.12</v>
      </c>
    </row>
    <row r="143" spans="1:10" ht="12.75" customHeight="1" x14ac:dyDescent="0.25">
      <c r="A143" s="1" t="str">
        <f t="shared" si="6"/>
        <v>445</v>
      </c>
      <c r="B143" s="1">
        <f t="shared" si="8"/>
        <v>5</v>
      </c>
      <c r="C143" s="1" t="str">
        <f t="shared" si="7"/>
        <v>440795</v>
      </c>
      <c r="D143" s="15" t="s">
        <v>666</v>
      </c>
      <c r="E143" s="15" t="s">
        <v>667</v>
      </c>
      <c r="F143" s="15" t="s">
        <v>676</v>
      </c>
      <c r="G143" s="15" t="s">
        <v>946</v>
      </c>
      <c r="H143" s="1" t="s">
        <v>951</v>
      </c>
      <c r="I143" s="1">
        <f>IF(ISERROR(VLOOKUP(F143,DropDataHere!$C$3:$G$383,4,FALSE)),0,(VLOOKUP(F143,DropDataHere!$C$3:$G$383,4,FALSE)))</f>
        <v>6786.8</v>
      </c>
      <c r="J143" s="1">
        <f>IF(ISERROR(VLOOKUP(F143,DropDataHere!$C$3:$G$383,5,FALSE)),0,(VLOOKUP(F143,DropDataHere!$C$3:$G$383,5,FALSE)))</f>
        <v>7054.7</v>
      </c>
    </row>
    <row r="144" spans="1:10" ht="12.75" customHeight="1" x14ac:dyDescent="0.25">
      <c r="A144" s="1" t="str">
        <f t="shared" si="6"/>
        <v>451</v>
      </c>
      <c r="B144" s="1">
        <f t="shared" si="8"/>
        <v>1</v>
      </c>
      <c r="C144" s="1" t="str">
        <f t="shared" si="7"/>
        <v>450475</v>
      </c>
      <c r="D144" s="15" t="s">
        <v>685</v>
      </c>
      <c r="E144" s="15" t="s">
        <v>686</v>
      </c>
      <c r="F144" s="15" t="s">
        <v>391</v>
      </c>
      <c r="G144" s="15" t="s">
        <v>392</v>
      </c>
      <c r="H144" s="1" t="s">
        <v>952</v>
      </c>
      <c r="I144" s="1">
        <f>IF(ISERROR(VLOOKUP(F144,DropDataHere!$C$3:$G$383,4,FALSE)),0,(VLOOKUP(F144,DropDataHere!$C$3:$G$383,4,FALSE)))</f>
        <v>4017.02</v>
      </c>
      <c r="J144" s="1">
        <f>IF(ISERROR(VLOOKUP(F144,DropDataHere!$C$3:$G$383,5,FALSE)),0,(VLOOKUP(F144,DropDataHere!$C$3:$G$383,5,FALSE)))</f>
        <v>4149.1499999999996</v>
      </c>
    </row>
    <row r="145" spans="1:10" ht="12.75" customHeight="1" x14ac:dyDescent="0.25">
      <c r="A145" s="1" t="str">
        <f t="shared" si="6"/>
        <v>452</v>
      </c>
      <c r="B145" s="1">
        <f t="shared" si="8"/>
        <v>2</v>
      </c>
      <c r="C145" s="1" t="str">
        <f t="shared" si="7"/>
        <v>450803</v>
      </c>
      <c r="D145" s="15" t="s">
        <v>685</v>
      </c>
      <c r="E145" s="15" t="s">
        <v>686</v>
      </c>
      <c r="F145" s="15" t="s">
        <v>687</v>
      </c>
      <c r="G145" s="15" t="s">
        <v>1136</v>
      </c>
      <c r="H145" s="1" t="s">
        <v>951</v>
      </c>
      <c r="I145" s="1">
        <f>IF(ISERROR(VLOOKUP(F145,DropDataHere!$C$3:$G$383,4,FALSE)),0,(VLOOKUP(F145,DropDataHere!$C$3:$G$383,4,FALSE)))</f>
        <v>19131.46</v>
      </c>
      <c r="J145" s="1">
        <f>IF(ISERROR(VLOOKUP(F145,DropDataHere!$C$3:$G$383,5,FALSE)),0,(VLOOKUP(F145,DropDataHere!$C$3:$G$383,5,FALSE)))</f>
        <v>18456.23</v>
      </c>
    </row>
    <row r="146" spans="1:10" ht="12.75" customHeight="1" x14ac:dyDescent="0.25">
      <c r="A146" s="1" t="str">
        <f t="shared" si="6"/>
        <v>453</v>
      </c>
      <c r="B146" s="1">
        <f t="shared" si="8"/>
        <v>3</v>
      </c>
      <c r="C146" s="1" t="str">
        <f t="shared" si="7"/>
        <v>450805</v>
      </c>
      <c r="D146" s="15" t="s">
        <v>685</v>
      </c>
      <c r="E146" s="15" t="s">
        <v>686</v>
      </c>
      <c r="F146" s="15" t="s">
        <v>690</v>
      </c>
      <c r="G146" s="15" t="s">
        <v>691</v>
      </c>
      <c r="H146" s="1" t="s">
        <v>952</v>
      </c>
      <c r="I146" s="1">
        <f>IF(ISERROR(VLOOKUP(F146,DropDataHere!$C$3:$G$383,4,FALSE)),0,(VLOOKUP(F146,DropDataHere!$C$3:$G$383,4,FALSE)))</f>
        <v>17731.169999999998</v>
      </c>
      <c r="J146" s="1">
        <f>IF(ISERROR(VLOOKUP(F146,DropDataHere!$C$3:$G$383,5,FALSE)),0,(VLOOKUP(F146,DropDataHere!$C$3:$G$383,5,FALSE)))</f>
        <v>17731.169999999998</v>
      </c>
    </row>
    <row r="147" spans="1:10" ht="12.75" customHeight="1" x14ac:dyDescent="0.25">
      <c r="A147" s="1" t="str">
        <f t="shared" si="6"/>
        <v>454</v>
      </c>
      <c r="B147" s="1">
        <f t="shared" si="8"/>
        <v>4</v>
      </c>
      <c r="C147" s="1" t="str">
        <f t="shared" si="7"/>
        <v>450812</v>
      </c>
      <c r="D147" s="15" t="s">
        <v>685</v>
      </c>
      <c r="E147" s="15" t="s">
        <v>686</v>
      </c>
      <c r="F147" s="15" t="s">
        <v>698</v>
      </c>
      <c r="G147" s="15" t="s">
        <v>699</v>
      </c>
      <c r="H147" s="1" t="s">
        <v>952</v>
      </c>
      <c r="I147" s="1">
        <f>IF(ISERROR(VLOOKUP(F147,DropDataHere!$C$3:$G$383,4,FALSE)),0,(VLOOKUP(F147,DropDataHere!$C$3:$G$383,4,FALSE)))</f>
        <v>8319.01</v>
      </c>
      <c r="J147" s="1">
        <f>IF(ISERROR(VLOOKUP(F147,DropDataHere!$C$3:$G$383,5,FALSE)),0,(VLOOKUP(F147,DropDataHere!$C$3:$G$383,5,FALSE)))</f>
        <v>8318.66</v>
      </c>
    </row>
    <row r="148" spans="1:10" ht="12.75" customHeight="1" x14ac:dyDescent="0.25">
      <c r="A148" s="1" t="str">
        <f t="shared" si="6"/>
        <v>455</v>
      </c>
      <c r="B148" s="1">
        <f t="shared" si="8"/>
        <v>5</v>
      </c>
      <c r="C148" s="1" t="str">
        <f t="shared" si="7"/>
        <v>450815</v>
      </c>
      <c r="D148" s="15" t="s">
        <v>685</v>
      </c>
      <c r="E148" s="15" t="s">
        <v>686</v>
      </c>
      <c r="F148" s="15" t="s">
        <v>700</v>
      </c>
      <c r="G148" s="15" t="s">
        <v>1073</v>
      </c>
      <c r="H148" s="1" t="s">
        <v>951</v>
      </c>
      <c r="I148" s="1">
        <f>IF(ISERROR(VLOOKUP(F148,DropDataHere!$C$3:$G$383,4,FALSE)),0,(VLOOKUP(F148,DropDataHere!$C$3:$G$383,4,FALSE)))</f>
        <v>19825.189999999999</v>
      </c>
      <c r="J148" s="1">
        <f>IF(ISERROR(VLOOKUP(F148,DropDataHere!$C$3:$G$383,5,FALSE)),0,(VLOOKUP(F148,DropDataHere!$C$3:$G$383,5,FALSE)))</f>
        <v>19052.78</v>
      </c>
    </row>
    <row r="149" spans="1:10" ht="12.75" customHeight="1" x14ac:dyDescent="0.25">
      <c r="A149" s="1" t="str">
        <f t="shared" si="6"/>
        <v>456</v>
      </c>
      <c r="B149" s="1">
        <f t="shared" si="8"/>
        <v>6</v>
      </c>
      <c r="C149" s="1" t="str">
        <f t="shared" si="7"/>
        <v>451206</v>
      </c>
      <c r="D149" s="15" t="s">
        <v>685</v>
      </c>
      <c r="E149" s="15" t="s">
        <v>686</v>
      </c>
      <c r="F149" s="15" t="s">
        <v>405</v>
      </c>
      <c r="G149" s="15" t="s">
        <v>406</v>
      </c>
      <c r="H149" s="1" t="s">
        <v>952</v>
      </c>
      <c r="I149" s="1">
        <f>IF(ISERROR(VLOOKUP(F149,DropDataHere!$C$3:$G$383,4,FALSE)),0,(VLOOKUP(F149,DropDataHere!$C$3:$G$383,4,FALSE)))</f>
        <v>7330.53</v>
      </c>
      <c r="J149" s="1">
        <f>IF(ISERROR(VLOOKUP(F149,DropDataHere!$C$3:$G$383,5,FALSE)),0,(VLOOKUP(F149,DropDataHere!$C$3:$G$383,5,FALSE)))</f>
        <v>7766.97</v>
      </c>
    </row>
    <row r="150" spans="1:10" ht="12.75" customHeight="1" x14ac:dyDescent="0.25">
      <c r="A150" s="1" t="str">
        <f t="shared" si="6"/>
        <v>461</v>
      </c>
      <c r="B150" s="1">
        <f t="shared" si="8"/>
        <v>1</v>
      </c>
      <c r="C150" s="1" t="str">
        <f t="shared" si="7"/>
        <v>460819</v>
      </c>
      <c r="D150" s="15" t="s">
        <v>701</v>
      </c>
      <c r="E150" s="15" t="s">
        <v>702</v>
      </c>
      <c r="F150" s="15" t="s">
        <v>703</v>
      </c>
      <c r="G150" s="15" t="s">
        <v>704</v>
      </c>
      <c r="H150" s="1" t="s">
        <v>951</v>
      </c>
      <c r="I150" s="1">
        <f>IF(ISERROR(VLOOKUP(F150,DropDataHere!$C$3:$G$383,4,FALSE)),0,(VLOOKUP(F150,DropDataHere!$C$3:$G$383,4,FALSE)))</f>
        <v>6859.95</v>
      </c>
      <c r="J150" s="1">
        <f>IF(ISERROR(VLOOKUP(F150,DropDataHere!$C$3:$G$383,5,FALSE)),0,(VLOOKUP(F150,DropDataHere!$C$3:$G$383,5,FALSE)))</f>
        <v>7077.2</v>
      </c>
    </row>
    <row r="151" spans="1:10" ht="12.75" customHeight="1" x14ac:dyDescent="0.25">
      <c r="A151" s="1" t="str">
        <f t="shared" si="6"/>
        <v>462</v>
      </c>
      <c r="B151" s="1">
        <f t="shared" si="8"/>
        <v>2</v>
      </c>
      <c r="C151" s="1" t="str">
        <f t="shared" si="7"/>
        <v>460822</v>
      </c>
      <c r="D151" s="15" t="s">
        <v>701</v>
      </c>
      <c r="E151" s="15" t="s">
        <v>702</v>
      </c>
      <c r="F151" s="15" t="s">
        <v>705</v>
      </c>
      <c r="G151" s="15" t="s">
        <v>706</v>
      </c>
      <c r="H151" s="1" t="s">
        <v>951</v>
      </c>
      <c r="I151" s="1">
        <f>IF(ISERROR(VLOOKUP(F151,DropDataHere!$C$3:$G$383,4,FALSE)),0,(VLOOKUP(F151,DropDataHere!$C$3:$G$383,4,FALSE)))</f>
        <v>10080.02</v>
      </c>
      <c r="J151" s="1">
        <f>IF(ISERROR(VLOOKUP(F151,DropDataHere!$C$3:$G$383,5,FALSE)),0,(VLOOKUP(F151,DropDataHere!$C$3:$G$383,5,FALSE)))</f>
        <v>11784.31</v>
      </c>
    </row>
    <row r="152" spans="1:10" ht="12.75" customHeight="1" x14ac:dyDescent="0.25">
      <c r="A152" s="1" t="str">
        <f t="shared" si="6"/>
        <v>463</v>
      </c>
      <c r="B152" s="1">
        <f t="shared" si="8"/>
        <v>3</v>
      </c>
      <c r="C152" s="1" t="str">
        <f t="shared" si="7"/>
        <v>460828</v>
      </c>
      <c r="D152" s="15" t="s">
        <v>701</v>
      </c>
      <c r="E152" s="15" t="s">
        <v>702</v>
      </c>
      <c r="F152" s="15" t="s">
        <v>707</v>
      </c>
      <c r="G152" s="15" t="s">
        <v>708</v>
      </c>
      <c r="H152" s="1" t="s">
        <v>951</v>
      </c>
      <c r="I152" s="1">
        <f>IF(ISERROR(VLOOKUP(F152,DropDataHere!$C$3:$G$383,4,FALSE)),0,(VLOOKUP(F152,DropDataHere!$C$3:$G$383,4,FALSE)))</f>
        <v>25633.71</v>
      </c>
      <c r="J152" s="1">
        <f>IF(ISERROR(VLOOKUP(F152,DropDataHere!$C$3:$G$383,5,FALSE)),0,(VLOOKUP(F152,DropDataHere!$C$3:$G$383,5,FALSE)))</f>
        <v>25773.06</v>
      </c>
    </row>
    <row r="153" spans="1:10" ht="12.75" customHeight="1" x14ac:dyDescent="0.25">
      <c r="A153" s="1" t="str">
        <f t="shared" si="6"/>
        <v>471</v>
      </c>
      <c r="B153" s="1">
        <f t="shared" si="8"/>
        <v>1</v>
      </c>
      <c r="C153" s="1" t="str">
        <f t="shared" si="7"/>
        <v>470454</v>
      </c>
      <c r="D153" s="15" t="s">
        <v>709</v>
      </c>
      <c r="E153" s="15" t="s">
        <v>710</v>
      </c>
      <c r="F153" s="15" t="s">
        <v>367</v>
      </c>
      <c r="G153" s="15" t="s">
        <v>368</v>
      </c>
      <c r="H153" s="1" t="s">
        <v>952</v>
      </c>
      <c r="I153" s="1">
        <f>IF(ISERROR(VLOOKUP(F153,DropDataHere!$C$3:$G$383,4,FALSE)),0,(VLOOKUP(F153,DropDataHere!$C$3:$G$383,4,FALSE)))</f>
        <v>9905.7000000000007</v>
      </c>
      <c r="J153" s="1">
        <f>IF(ISERROR(VLOOKUP(F153,DropDataHere!$C$3:$G$383,5,FALSE)),0,(VLOOKUP(F153,DropDataHere!$C$3:$G$383,5,FALSE)))</f>
        <v>9795.6299999999992</v>
      </c>
    </row>
    <row r="154" spans="1:10" ht="12.75" customHeight="1" x14ac:dyDescent="0.25">
      <c r="A154" s="1" t="str">
        <f t="shared" si="6"/>
        <v>472</v>
      </c>
      <c r="B154" s="1">
        <f t="shared" si="8"/>
        <v>2</v>
      </c>
      <c r="C154" s="1" t="str">
        <f t="shared" si="7"/>
        <v>471212</v>
      </c>
      <c r="D154" s="15" t="s">
        <v>709</v>
      </c>
      <c r="E154" s="15" t="s">
        <v>710</v>
      </c>
      <c r="F154" s="15" t="s">
        <v>717</v>
      </c>
      <c r="G154" s="15" t="s">
        <v>718</v>
      </c>
      <c r="H154" s="1" t="s">
        <v>952</v>
      </c>
      <c r="I154" s="1">
        <f>IF(ISERROR(VLOOKUP(F154,DropDataHere!$C$3:$G$383,4,FALSE)),0,(VLOOKUP(F154,DropDataHere!$C$3:$G$383,4,FALSE)))</f>
        <v>19954.14</v>
      </c>
      <c r="J154" s="1">
        <f>IF(ISERROR(VLOOKUP(F154,DropDataHere!$C$3:$G$383,5,FALSE)),0,(VLOOKUP(F154,DropDataHere!$C$3:$G$383,5,FALSE)))</f>
        <v>19289</v>
      </c>
    </row>
    <row r="155" spans="1:10" ht="12.75" customHeight="1" x14ac:dyDescent="0.25">
      <c r="A155" s="1" t="str">
        <f t="shared" si="6"/>
        <v>481</v>
      </c>
      <c r="B155" s="1">
        <f t="shared" si="8"/>
        <v>1</v>
      </c>
      <c r="C155" s="1" t="str">
        <f t="shared" si="7"/>
        <v>480847</v>
      </c>
      <c r="D155" s="15" t="s">
        <v>719</v>
      </c>
      <c r="E155" s="15" t="s">
        <v>720</v>
      </c>
      <c r="F155" s="15" t="s">
        <v>723</v>
      </c>
      <c r="G155" s="15" t="s">
        <v>724</v>
      </c>
      <c r="H155" s="1" t="s">
        <v>952</v>
      </c>
      <c r="I155" s="1">
        <f>IF(ISERROR(VLOOKUP(F155,DropDataHere!$C$3:$G$383,4,FALSE)),0,(VLOOKUP(F155,DropDataHere!$C$3:$G$383,4,FALSE)))</f>
        <v>2871.78</v>
      </c>
      <c r="J155" s="1">
        <f>IF(ISERROR(VLOOKUP(F155,DropDataHere!$C$3:$G$383,5,FALSE)),0,(VLOOKUP(F155,DropDataHere!$C$3:$G$383,5,FALSE)))</f>
        <v>3226.4</v>
      </c>
    </row>
    <row r="156" spans="1:10" ht="12.75" customHeight="1" x14ac:dyDescent="0.25">
      <c r="A156" s="1" t="str">
        <f t="shared" si="6"/>
        <v>482</v>
      </c>
      <c r="B156" s="1">
        <f t="shared" si="8"/>
        <v>2</v>
      </c>
      <c r="C156" s="1" t="str">
        <f t="shared" si="7"/>
        <v>480849</v>
      </c>
      <c r="D156" s="15" t="s">
        <v>719</v>
      </c>
      <c r="E156" s="15" t="s">
        <v>720</v>
      </c>
      <c r="F156" s="15" t="s">
        <v>727</v>
      </c>
      <c r="G156" s="15" t="s">
        <v>728</v>
      </c>
      <c r="H156" s="1" t="s">
        <v>952</v>
      </c>
      <c r="I156" s="1">
        <f>IF(ISERROR(VLOOKUP(F156,DropDataHere!$C$3:$G$383,4,FALSE)),0,(VLOOKUP(F156,DropDataHere!$C$3:$G$383,4,FALSE)))</f>
        <v>0</v>
      </c>
      <c r="J156" s="1">
        <f>IF(ISERROR(VLOOKUP(F156,DropDataHere!$C$3:$G$383,5,FALSE)),0,(VLOOKUP(F156,DropDataHere!$C$3:$G$383,5,FALSE)))</f>
        <v>15422.06</v>
      </c>
    </row>
    <row r="157" spans="1:10" ht="12.75" customHeight="1" x14ac:dyDescent="0.25">
      <c r="A157" s="1" t="str">
        <f t="shared" si="6"/>
        <v>483</v>
      </c>
      <c r="B157" s="1">
        <f t="shared" si="8"/>
        <v>3</v>
      </c>
      <c r="C157" s="1" t="str">
        <f t="shared" si="7"/>
        <v>480851</v>
      </c>
      <c r="D157" s="15" t="s">
        <v>719</v>
      </c>
      <c r="E157" s="15" t="s">
        <v>720</v>
      </c>
      <c r="F157" s="15" t="s">
        <v>731</v>
      </c>
      <c r="G157" s="15" t="s">
        <v>732</v>
      </c>
      <c r="H157" s="1" t="s">
        <v>952</v>
      </c>
      <c r="I157" s="1">
        <f>IF(ISERROR(VLOOKUP(F157,DropDataHere!$C$3:$G$383,4,FALSE)),0,(VLOOKUP(F157,DropDataHere!$C$3:$G$383,4,FALSE)))</f>
        <v>2794.5</v>
      </c>
      <c r="J157" s="1">
        <f>IF(ISERROR(VLOOKUP(F157,DropDataHere!$C$3:$G$383,5,FALSE)),0,(VLOOKUP(F157,DropDataHere!$C$3:$G$383,5,FALSE)))</f>
        <v>2932.5</v>
      </c>
    </row>
    <row r="158" spans="1:10" ht="12.75" customHeight="1" x14ac:dyDescent="0.25">
      <c r="A158" s="1" t="str">
        <f t="shared" si="6"/>
        <v>484</v>
      </c>
      <c r="B158" s="1">
        <f t="shared" si="8"/>
        <v>4</v>
      </c>
      <c r="C158" s="1" t="str">
        <f t="shared" si="7"/>
        <v>480859</v>
      </c>
      <c r="D158" s="15" t="s">
        <v>719</v>
      </c>
      <c r="E158" s="15" t="s">
        <v>720</v>
      </c>
      <c r="F158" s="15" t="s">
        <v>739</v>
      </c>
      <c r="G158" s="15" t="s">
        <v>740</v>
      </c>
      <c r="H158" s="1" t="s">
        <v>952</v>
      </c>
      <c r="I158" s="1">
        <f>IF(ISERROR(VLOOKUP(F158,DropDataHere!$C$3:$G$383,4,FALSE)),0,(VLOOKUP(F158,DropDataHere!$C$3:$G$383,4,FALSE)))</f>
        <v>6576.14</v>
      </c>
      <c r="J158" s="1">
        <f>IF(ISERROR(VLOOKUP(F158,DropDataHere!$C$3:$G$383,5,FALSE)),0,(VLOOKUP(F158,DropDataHere!$C$3:$G$383,5,FALSE)))</f>
        <v>6590.74</v>
      </c>
    </row>
    <row r="159" spans="1:10" ht="12.75" customHeight="1" x14ac:dyDescent="0.25">
      <c r="A159" s="1" t="str">
        <f t="shared" si="6"/>
        <v>485</v>
      </c>
      <c r="B159" s="1">
        <f t="shared" si="8"/>
        <v>5</v>
      </c>
      <c r="C159" s="1" t="str">
        <f t="shared" si="7"/>
        <v>480862</v>
      </c>
      <c r="D159" s="15" t="s">
        <v>719</v>
      </c>
      <c r="E159" s="15" t="s">
        <v>720</v>
      </c>
      <c r="F159" s="15" t="s">
        <v>743</v>
      </c>
      <c r="G159" s="15" t="s">
        <v>744</v>
      </c>
      <c r="H159" s="1" t="s">
        <v>952</v>
      </c>
      <c r="I159" s="1">
        <f>IF(ISERROR(VLOOKUP(F159,DropDataHere!$C$3:$G$383,4,FALSE)),0,(VLOOKUP(F159,DropDataHere!$C$3:$G$383,4,FALSE)))</f>
        <v>8427.76</v>
      </c>
      <c r="J159" s="1">
        <f>IF(ISERROR(VLOOKUP(F159,DropDataHere!$C$3:$G$383,5,FALSE)),0,(VLOOKUP(F159,DropDataHere!$C$3:$G$383,5,FALSE)))</f>
        <v>8427.76</v>
      </c>
    </row>
    <row r="160" spans="1:10" ht="12.75" customHeight="1" x14ac:dyDescent="0.25">
      <c r="A160" s="1" t="str">
        <f t="shared" si="6"/>
        <v>486</v>
      </c>
      <c r="B160" s="1">
        <f t="shared" si="8"/>
        <v>6</v>
      </c>
      <c r="C160" s="1" t="str">
        <f t="shared" si="7"/>
        <v>480979</v>
      </c>
      <c r="D160" s="15" t="s">
        <v>719</v>
      </c>
      <c r="E160" s="15" t="s">
        <v>720</v>
      </c>
      <c r="F160" s="15" t="s">
        <v>847</v>
      </c>
      <c r="G160" s="15" t="s">
        <v>848</v>
      </c>
      <c r="H160" s="1" t="s">
        <v>952</v>
      </c>
      <c r="I160" s="1">
        <f>IF(ISERROR(VLOOKUP(F160,DropDataHere!$C$3:$G$383,4,FALSE)),0,(VLOOKUP(F160,DropDataHere!$C$3:$G$383,4,FALSE)))</f>
        <v>5771.4</v>
      </c>
      <c r="J160" s="1">
        <f>IF(ISERROR(VLOOKUP(F160,DropDataHere!$C$3:$G$383,5,FALSE)),0,(VLOOKUP(F160,DropDataHere!$C$3:$G$383,5,FALSE)))</f>
        <v>5817.35</v>
      </c>
    </row>
    <row r="161" spans="1:10" ht="12.75" customHeight="1" x14ac:dyDescent="0.25">
      <c r="A161" s="1" t="str">
        <f t="shared" si="6"/>
        <v>491</v>
      </c>
      <c r="B161" s="1">
        <f t="shared" si="8"/>
        <v>1</v>
      </c>
      <c r="C161" s="1" t="str">
        <f t="shared" si="7"/>
        <v>490851</v>
      </c>
      <c r="D161" s="15" t="s">
        <v>745</v>
      </c>
      <c r="E161" s="15" t="s">
        <v>746</v>
      </c>
      <c r="F161" s="15" t="s">
        <v>731</v>
      </c>
      <c r="G161" s="15" t="s">
        <v>732</v>
      </c>
      <c r="H161" s="1" t="s">
        <v>952</v>
      </c>
      <c r="I161" s="1">
        <f>IF(ISERROR(VLOOKUP(F161,DropDataHere!$C$3:$G$383,4,FALSE)),0,(VLOOKUP(F161,DropDataHere!$C$3:$G$383,4,FALSE)))</f>
        <v>2794.5</v>
      </c>
      <c r="J161" s="1">
        <f>IF(ISERROR(VLOOKUP(F161,DropDataHere!$C$3:$G$383,5,FALSE)),0,(VLOOKUP(F161,DropDataHere!$C$3:$G$383,5,FALSE)))</f>
        <v>2932.5</v>
      </c>
    </row>
    <row r="162" spans="1:10" ht="12.75" customHeight="1" x14ac:dyDescent="0.25">
      <c r="A162" s="1" t="str">
        <f t="shared" si="6"/>
        <v>492</v>
      </c>
      <c r="B162" s="1">
        <f t="shared" si="8"/>
        <v>2</v>
      </c>
      <c r="C162" s="1" t="str">
        <f t="shared" si="7"/>
        <v>490882</v>
      </c>
      <c r="D162" s="15" t="s">
        <v>745</v>
      </c>
      <c r="E162" s="15" t="s">
        <v>746</v>
      </c>
      <c r="F162" s="15" t="s">
        <v>751</v>
      </c>
      <c r="G162" s="15" t="s">
        <v>752</v>
      </c>
      <c r="H162" s="1" t="s">
        <v>952</v>
      </c>
      <c r="I162" s="1">
        <f>IF(ISERROR(VLOOKUP(F162,DropDataHere!$C$3:$G$383,4,FALSE)),0,(VLOOKUP(F162,DropDataHere!$C$3:$G$383,4,FALSE)))</f>
        <v>29502</v>
      </c>
      <c r="J162" s="1">
        <f>IF(ISERROR(VLOOKUP(F162,DropDataHere!$C$3:$G$383,5,FALSE)),0,(VLOOKUP(F162,DropDataHere!$C$3:$G$383,5,FALSE)))</f>
        <v>26645.52</v>
      </c>
    </row>
    <row r="163" spans="1:10" ht="12.75" customHeight="1" x14ac:dyDescent="0.25">
      <c r="A163" s="1" t="str">
        <f t="shared" si="6"/>
        <v>501</v>
      </c>
      <c r="B163" s="1">
        <f t="shared" si="8"/>
        <v>1</v>
      </c>
      <c r="C163" s="1" t="str">
        <f t="shared" si="7"/>
        <v>500884</v>
      </c>
      <c r="D163" s="15" t="s">
        <v>753</v>
      </c>
      <c r="E163" s="15" t="s">
        <v>754</v>
      </c>
      <c r="F163" s="15" t="s">
        <v>757</v>
      </c>
      <c r="G163" s="15" t="s">
        <v>758</v>
      </c>
      <c r="H163" s="1" t="s">
        <v>952</v>
      </c>
      <c r="I163" s="1">
        <f>IF(ISERROR(VLOOKUP(F163,DropDataHere!$C$3:$G$383,4,FALSE)),0,(VLOOKUP(F163,DropDataHere!$C$3:$G$383,4,FALSE)))</f>
        <v>13732.57</v>
      </c>
      <c r="J163" s="1">
        <f>IF(ISERROR(VLOOKUP(F163,DropDataHere!$C$3:$G$383,5,FALSE)),0,(VLOOKUP(F163,DropDataHere!$C$3:$G$383,5,FALSE)))</f>
        <v>13728.51</v>
      </c>
    </row>
    <row r="164" spans="1:10" ht="12.75" customHeight="1" x14ac:dyDescent="0.25">
      <c r="A164" s="1" t="str">
        <f t="shared" si="6"/>
        <v>502</v>
      </c>
      <c r="B164" s="1">
        <f t="shared" si="8"/>
        <v>2</v>
      </c>
      <c r="C164" s="1" t="str">
        <f t="shared" si="7"/>
        <v>500891</v>
      </c>
      <c r="D164" s="15" t="s">
        <v>753</v>
      </c>
      <c r="E164" s="15" t="s">
        <v>754</v>
      </c>
      <c r="F164" s="15" t="s">
        <v>763</v>
      </c>
      <c r="G164" s="15" t="s">
        <v>764</v>
      </c>
      <c r="H164" s="1" t="s">
        <v>952</v>
      </c>
      <c r="I164" s="1">
        <f>IF(ISERROR(VLOOKUP(F164,DropDataHere!$C$3:$G$383,4,FALSE)),0,(VLOOKUP(F164,DropDataHere!$C$3:$G$383,4,FALSE)))</f>
        <v>9850.2999999999993</v>
      </c>
      <c r="J164" s="1">
        <f>IF(ISERROR(VLOOKUP(F164,DropDataHere!$C$3:$G$383,5,FALSE)),0,(VLOOKUP(F164,DropDataHere!$C$3:$G$383,5,FALSE)))</f>
        <v>11123.21</v>
      </c>
    </row>
    <row r="165" spans="1:10" ht="12.75" customHeight="1" x14ac:dyDescent="0.25">
      <c r="A165" s="1" t="str">
        <f t="shared" si="6"/>
        <v>503</v>
      </c>
      <c r="B165" s="1">
        <f t="shared" si="8"/>
        <v>3</v>
      </c>
      <c r="C165" s="1" t="str">
        <f t="shared" si="7"/>
        <v>500895</v>
      </c>
      <c r="D165" s="15" t="s">
        <v>753</v>
      </c>
      <c r="E165" s="15" t="s">
        <v>754</v>
      </c>
      <c r="F165" s="15" t="s">
        <v>767</v>
      </c>
      <c r="G165" s="15" t="s">
        <v>768</v>
      </c>
      <c r="H165" s="1" t="s">
        <v>952</v>
      </c>
      <c r="I165" s="1">
        <f>IF(ISERROR(VLOOKUP(F165,DropDataHere!$C$3:$G$383,4,FALSE)),0,(VLOOKUP(F165,DropDataHere!$C$3:$G$383,4,FALSE)))</f>
        <v>4386.8100000000004</v>
      </c>
      <c r="J165" s="1">
        <f>IF(ISERROR(VLOOKUP(F165,DropDataHere!$C$3:$G$383,5,FALSE)),0,(VLOOKUP(F165,DropDataHere!$C$3:$G$383,5,FALSE)))</f>
        <v>4378.55</v>
      </c>
    </row>
    <row r="166" spans="1:10" ht="12.75" customHeight="1" x14ac:dyDescent="0.25">
      <c r="A166" s="1" t="str">
        <f t="shared" si="6"/>
        <v>504</v>
      </c>
      <c r="B166" s="1">
        <f t="shared" si="8"/>
        <v>4</v>
      </c>
      <c r="C166" s="1" t="str">
        <f t="shared" si="7"/>
        <v>501235</v>
      </c>
      <c r="D166" s="15" t="s">
        <v>753</v>
      </c>
      <c r="E166" s="15" t="s">
        <v>754</v>
      </c>
      <c r="F166" s="15" t="s">
        <v>775</v>
      </c>
      <c r="G166" s="15" t="s">
        <v>776</v>
      </c>
      <c r="H166" s="1" t="s">
        <v>951</v>
      </c>
      <c r="I166" s="1">
        <f>IF(ISERROR(VLOOKUP(F166,DropDataHere!$C$3:$G$383,4,FALSE)),0,(VLOOKUP(F166,DropDataHere!$C$3:$G$383,4,FALSE)))</f>
        <v>11664.45</v>
      </c>
      <c r="J166" s="1">
        <f>IF(ISERROR(VLOOKUP(F166,DropDataHere!$C$3:$G$383,5,FALSE)),0,(VLOOKUP(F166,DropDataHere!$C$3:$G$383,5,FALSE)))</f>
        <v>11363.72</v>
      </c>
    </row>
    <row r="167" spans="1:10" ht="12.75" customHeight="1" x14ac:dyDescent="0.25">
      <c r="A167" s="1" t="str">
        <f t="shared" si="6"/>
        <v>511</v>
      </c>
      <c r="B167" s="1">
        <f t="shared" si="8"/>
        <v>1</v>
      </c>
      <c r="C167" s="1" t="str">
        <f t="shared" si="7"/>
        <v>510911</v>
      </c>
      <c r="D167" s="15" t="s">
        <v>777</v>
      </c>
      <c r="E167" s="15" t="s">
        <v>778</v>
      </c>
      <c r="F167" s="15" t="s">
        <v>783</v>
      </c>
      <c r="G167" s="15" t="s">
        <v>784</v>
      </c>
      <c r="H167" s="1" t="s">
        <v>952</v>
      </c>
      <c r="I167" s="1">
        <f>IF(ISERROR(VLOOKUP(F167,DropDataHere!$C$3:$G$383,4,FALSE)),0,(VLOOKUP(F167,DropDataHere!$C$3:$G$383,4,FALSE)))</f>
        <v>6764.99</v>
      </c>
      <c r="J167" s="1">
        <f>IF(ISERROR(VLOOKUP(F167,DropDataHere!$C$3:$G$383,5,FALSE)),0,(VLOOKUP(F167,DropDataHere!$C$3:$G$383,5,FALSE)))</f>
        <v>5789.41</v>
      </c>
    </row>
    <row r="168" spans="1:10" ht="12.75" customHeight="1" x14ac:dyDescent="0.25">
      <c r="A168" s="1" t="str">
        <f t="shared" si="6"/>
        <v>512</v>
      </c>
      <c r="B168" s="1">
        <f t="shared" si="8"/>
        <v>2</v>
      </c>
      <c r="C168" s="1" t="str">
        <f t="shared" si="7"/>
        <v>510903</v>
      </c>
      <c r="D168" s="15" t="s">
        <v>777</v>
      </c>
      <c r="E168" s="15" t="s">
        <v>778</v>
      </c>
      <c r="F168" s="15" t="s">
        <v>779</v>
      </c>
      <c r="G168" s="15" t="s">
        <v>780</v>
      </c>
      <c r="H168" s="1" t="s">
        <v>951</v>
      </c>
      <c r="I168" s="1">
        <f>IF(ISERROR(VLOOKUP(F168,DropDataHere!$C$3:$G$383,4,FALSE)),0,(VLOOKUP(F168,DropDataHere!$C$3:$G$383,4,FALSE)))</f>
        <v>25688.49</v>
      </c>
      <c r="J168" s="1">
        <f>IF(ISERROR(VLOOKUP(F168,DropDataHere!$C$3:$G$383,5,FALSE)),0,(VLOOKUP(F168,DropDataHere!$C$3:$G$383,5,FALSE)))</f>
        <v>26578.38</v>
      </c>
    </row>
    <row r="169" spans="1:10" ht="12.75" customHeight="1" x14ac:dyDescent="0.25">
      <c r="A169" s="1" t="str">
        <f t="shared" si="6"/>
        <v>521</v>
      </c>
      <c r="B169" s="1">
        <f t="shared" si="8"/>
        <v>1</v>
      </c>
      <c r="C169" s="1" t="str">
        <f t="shared" si="7"/>
        <v>520923</v>
      </c>
      <c r="D169" s="15" t="s">
        <v>787</v>
      </c>
      <c r="E169" s="15" t="s">
        <v>788</v>
      </c>
      <c r="F169" s="15" t="s">
        <v>789</v>
      </c>
      <c r="G169" s="15" t="s">
        <v>790</v>
      </c>
      <c r="H169" s="1" t="s">
        <v>951</v>
      </c>
      <c r="I169" s="1">
        <f>IF(ISERROR(VLOOKUP(F169,DropDataHere!$C$3:$G$383,4,FALSE)),0,(VLOOKUP(F169,DropDataHere!$C$3:$G$383,4,FALSE)))</f>
        <v>5647.96</v>
      </c>
      <c r="J169" s="1">
        <f>IF(ISERROR(VLOOKUP(F169,DropDataHere!$C$3:$G$383,5,FALSE)),0,(VLOOKUP(F169,DropDataHere!$C$3:$G$383,5,FALSE)))</f>
        <v>5227.08</v>
      </c>
    </row>
    <row r="170" spans="1:10" ht="12.75" customHeight="1" x14ac:dyDescent="0.25">
      <c r="A170" s="1" t="str">
        <f t="shared" si="6"/>
        <v>531</v>
      </c>
      <c r="B170" s="1">
        <f t="shared" si="8"/>
        <v>1</v>
      </c>
      <c r="C170" s="1" t="str">
        <f t="shared" si="7"/>
        <v>530928</v>
      </c>
      <c r="D170" s="15" t="s">
        <v>791</v>
      </c>
      <c r="E170" s="15" t="s">
        <v>792</v>
      </c>
      <c r="F170" s="15" t="s">
        <v>797</v>
      </c>
      <c r="G170" s="15" t="s">
        <v>798</v>
      </c>
      <c r="H170" s="1" t="s">
        <v>952</v>
      </c>
      <c r="I170" s="1">
        <f>IF(ISERROR(VLOOKUP(F170,DropDataHere!$C$3:$G$383,4,FALSE)),0,(VLOOKUP(F170,DropDataHere!$C$3:$G$383,4,FALSE)))</f>
        <v>1326.95</v>
      </c>
      <c r="J170" s="1">
        <f>IF(ISERROR(VLOOKUP(F170,DropDataHere!$C$3:$G$383,5,FALSE)),0,(VLOOKUP(F170,DropDataHere!$C$3:$G$383,5,FALSE)))</f>
        <v>1483.07</v>
      </c>
    </row>
    <row r="171" spans="1:10" ht="12.75" customHeight="1" x14ac:dyDescent="0.25">
      <c r="A171" s="1" t="str">
        <f t="shared" si="6"/>
        <v>532</v>
      </c>
      <c r="B171" s="1">
        <f t="shared" si="8"/>
        <v>2</v>
      </c>
      <c r="C171" s="1" t="str">
        <f t="shared" si="7"/>
        <v>530933</v>
      </c>
      <c r="D171" s="15" t="s">
        <v>791</v>
      </c>
      <c r="E171" s="15" t="s">
        <v>792</v>
      </c>
      <c r="F171" s="15" t="s">
        <v>801</v>
      </c>
      <c r="G171" s="15" t="s">
        <v>802</v>
      </c>
      <c r="H171" s="1" t="s">
        <v>952</v>
      </c>
      <c r="I171" s="1">
        <f>IF(ISERROR(VLOOKUP(F171,DropDataHere!$C$3:$G$383,4,FALSE)),0,(VLOOKUP(F171,DropDataHere!$C$3:$G$383,4,FALSE)))</f>
        <v>5432.89</v>
      </c>
      <c r="J171" s="1">
        <f>IF(ISERROR(VLOOKUP(F171,DropDataHere!$C$3:$G$383,5,FALSE)),0,(VLOOKUP(F171,DropDataHere!$C$3:$G$383,5,FALSE)))</f>
        <v>4996.91</v>
      </c>
    </row>
    <row r="172" spans="1:10" ht="12.75" customHeight="1" x14ac:dyDescent="0.25">
      <c r="A172" s="1" t="str">
        <f t="shared" si="6"/>
        <v>533</v>
      </c>
      <c r="B172" s="1">
        <f t="shared" si="8"/>
        <v>3</v>
      </c>
      <c r="C172" s="1" t="str">
        <f t="shared" si="7"/>
        <v>530926</v>
      </c>
      <c r="D172" s="15" t="s">
        <v>791</v>
      </c>
      <c r="E172" s="15" t="s">
        <v>792</v>
      </c>
      <c r="F172" s="15" t="s">
        <v>793</v>
      </c>
      <c r="G172" s="15" t="s">
        <v>794</v>
      </c>
      <c r="H172" s="1" t="s">
        <v>951</v>
      </c>
      <c r="I172" s="1">
        <f>IF(ISERROR(VLOOKUP(F172,DropDataHere!$C$3:$G$383,4,FALSE)),0,(VLOOKUP(F172,DropDataHere!$C$3:$G$383,4,FALSE)))</f>
        <v>35598.15</v>
      </c>
      <c r="J172" s="1">
        <f>IF(ISERROR(VLOOKUP(F172,DropDataHere!$C$3:$G$383,5,FALSE)),0,(VLOOKUP(F172,DropDataHere!$C$3:$G$383,5,FALSE)))</f>
        <v>36405.449999999997</v>
      </c>
    </row>
    <row r="173" spans="1:10" ht="12.75" customHeight="1" x14ac:dyDescent="0.25">
      <c r="A173" s="1" t="str">
        <f t="shared" si="6"/>
        <v>534</v>
      </c>
      <c r="B173" s="1">
        <f t="shared" si="8"/>
        <v>4</v>
      </c>
      <c r="C173" s="1" t="str">
        <f t="shared" si="7"/>
        <v>530935</v>
      </c>
      <c r="D173" s="15" t="s">
        <v>791</v>
      </c>
      <c r="E173" s="15" t="s">
        <v>792</v>
      </c>
      <c r="F173" s="15" t="s">
        <v>803</v>
      </c>
      <c r="G173" s="15" t="s">
        <v>804</v>
      </c>
      <c r="H173" s="1" t="s">
        <v>951</v>
      </c>
      <c r="I173" s="1">
        <f>IF(ISERROR(VLOOKUP(F173,DropDataHere!$C$3:$G$383,4,FALSE)),0,(VLOOKUP(F173,DropDataHere!$C$3:$G$383,4,FALSE)))</f>
        <v>8784.65</v>
      </c>
      <c r="J173" s="1">
        <f>IF(ISERROR(VLOOKUP(F173,DropDataHere!$C$3:$G$383,5,FALSE)),0,(VLOOKUP(F173,DropDataHere!$C$3:$G$383,5,FALSE)))</f>
        <v>6027.5</v>
      </c>
    </row>
    <row r="174" spans="1:10" ht="12.75" customHeight="1" x14ac:dyDescent="0.25">
      <c r="A174" s="1" t="str">
        <f t="shared" si="6"/>
        <v>535</v>
      </c>
      <c r="B174" s="1">
        <f t="shared" si="8"/>
        <v>5</v>
      </c>
      <c r="C174" s="1" t="str">
        <f t="shared" si="7"/>
        <v>530937</v>
      </c>
      <c r="D174" s="15" t="s">
        <v>791</v>
      </c>
      <c r="E174" s="15" t="s">
        <v>792</v>
      </c>
      <c r="F174" s="15" t="s">
        <v>805</v>
      </c>
      <c r="G174" s="15" t="s">
        <v>806</v>
      </c>
      <c r="H174" s="1" t="s">
        <v>951</v>
      </c>
      <c r="I174" s="1">
        <f>IF(ISERROR(VLOOKUP(F174,DropDataHere!$C$3:$G$383,4,FALSE)),0,(VLOOKUP(F174,DropDataHere!$C$3:$G$383,4,FALSE)))</f>
        <v>13622.84</v>
      </c>
      <c r="J174" s="1">
        <f>IF(ISERROR(VLOOKUP(F174,DropDataHere!$C$3:$G$383,5,FALSE)),0,(VLOOKUP(F174,DropDataHere!$C$3:$G$383,5,FALSE)))</f>
        <v>13445.92</v>
      </c>
    </row>
    <row r="175" spans="1:10" ht="12.75" customHeight="1" x14ac:dyDescent="0.25">
      <c r="A175" s="1" t="str">
        <f t="shared" si="6"/>
        <v>541</v>
      </c>
      <c r="B175" s="1">
        <f t="shared" si="8"/>
        <v>1</v>
      </c>
      <c r="C175" s="1" t="str">
        <f t="shared" si="7"/>
        <v>540946</v>
      </c>
      <c r="D175" s="15" t="s">
        <v>809</v>
      </c>
      <c r="E175" s="15" t="s">
        <v>810</v>
      </c>
      <c r="F175" s="15" t="s">
        <v>813</v>
      </c>
      <c r="G175" s="15" t="s">
        <v>814</v>
      </c>
      <c r="H175" s="1" t="s">
        <v>952</v>
      </c>
      <c r="I175" s="1">
        <f>IF(ISERROR(VLOOKUP(F175,DropDataHere!$C$3:$G$383,4,FALSE)),0,(VLOOKUP(F175,DropDataHere!$C$3:$G$383,4,FALSE)))</f>
        <v>9963.56</v>
      </c>
      <c r="J175" s="1">
        <f>IF(ISERROR(VLOOKUP(F175,DropDataHere!$C$3:$G$383,5,FALSE)),0,(VLOOKUP(F175,DropDataHere!$C$3:$G$383,5,FALSE)))</f>
        <v>9659.68</v>
      </c>
    </row>
    <row r="176" spans="1:10" ht="12.75" customHeight="1" x14ac:dyDescent="0.25">
      <c r="A176" s="1" t="str">
        <f t="shared" si="6"/>
        <v>542</v>
      </c>
      <c r="B176" s="1">
        <f t="shared" si="8"/>
        <v>2</v>
      </c>
      <c r="C176" s="1" t="str">
        <f t="shared" si="7"/>
        <v>540949</v>
      </c>
      <c r="D176" s="15" t="s">
        <v>809</v>
      </c>
      <c r="E176" s="15" t="s">
        <v>810</v>
      </c>
      <c r="F176" s="15" t="s">
        <v>817</v>
      </c>
      <c r="G176" s="15" t="s">
        <v>818</v>
      </c>
      <c r="H176" s="1" t="s">
        <v>952</v>
      </c>
      <c r="I176" s="1">
        <f>IF(ISERROR(VLOOKUP(F176,DropDataHere!$C$3:$G$383,4,FALSE)),0,(VLOOKUP(F176,DropDataHere!$C$3:$G$383,4,FALSE)))</f>
        <v>0</v>
      </c>
      <c r="J176" s="1">
        <f>IF(ISERROR(VLOOKUP(F176,DropDataHere!$C$3:$G$383,5,FALSE)),0,(VLOOKUP(F176,DropDataHere!$C$3:$G$383,5,FALSE)))</f>
        <v>2302.6</v>
      </c>
    </row>
    <row r="177" spans="1:10" ht="12.75" customHeight="1" x14ac:dyDescent="0.25">
      <c r="A177" s="1" t="str">
        <f t="shared" si="6"/>
        <v>551</v>
      </c>
      <c r="B177" s="1">
        <f t="shared" si="8"/>
        <v>1</v>
      </c>
      <c r="C177" s="1" t="str">
        <f t="shared" si="7"/>
        <v>550964</v>
      </c>
      <c r="D177" s="15" t="s">
        <v>819</v>
      </c>
      <c r="E177" s="15" t="s">
        <v>820</v>
      </c>
      <c r="F177" s="15" t="s">
        <v>821</v>
      </c>
      <c r="G177" s="15" t="s">
        <v>822</v>
      </c>
      <c r="H177" s="1" t="s">
        <v>951</v>
      </c>
      <c r="I177" s="1">
        <f>IF(ISERROR(VLOOKUP(F177,DropDataHere!$C$3:$G$383,4,FALSE)),0,(VLOOKUP(F177,DropDataHere!$C$3:$G$383,4,FALSE)))</f>
        <v>9027.5499999999993</v>
      </c>
      <c r="J177" s="1">
        <f>IF(ISERROR(VLOOKUP(F177,DropDataHere!$C$3:$G$383,5,FALSE)),0,(VLOOKUP(F177,DropDataHere!$C$3:$G$383,5,FALSE)))</f>
        <v>10749.86</v>
      </c>
    </row>
    <row r="178" spans="1:10" ht="12.75" customHeight="1" x14ac:dyDescent="0.25">
      <c r="A178" s="1" t="str">
        <f t="shared" si="6"/>
        <v>561</v>
      </c>
      <c r="B178" s="1">
        <f t="shared" si="8"/>
        <v>1</v>
      </c>
      <c r="C178" s="1" t="str">
        <f t="shared" si="7"/>
        <v>560966</v>
      </c>
      <c r="D178" s="15" t="s">
        <v>823</v>
      </c>
      <c r="E178" s="15" t="s">
        <v>824</v>
      </c>
      <c r="F178" s="15" t="s">
        <v>827</v>
      </c>
      <c r="G178" s="15" t="s">
        <v>828</v>
      </c>
      <c r="H178" s="1" t="s">
        <v>952</v>
      </c>
      <c r="I178" s="1">
        <f>IF(ISERROR(VLOOKUP(F178,DropDataHere!$C$3:$G$383,4,FALSE)),0,(VLOOKUP(F178,DropDataHere!$C$3:$G$383,4,FALSE)))</f>
        <v>126037.75</v>
      </c>
      <c r="J178" s="1">
        <f>IF(ISERROR(VLOOKUP(F178,DropDataHere!$C$3:$G$383,5,FALSE)),0,(VLOOKUP(F178,DropDataHere!$C$3:$G$383,5,FALSE)))</f>
        <v>128863.93</v>
      </c>
    </row>
    <row r="179" spans="1:10" ht="12.75" customHeight="1" x14ac:dyDescent="0.25">
      <c r="A179" s="1" t="str">
        <f t="shared" si="6"/>
        <v>562</v>
      </c>
      <c r="B179" s="1">
        <f t="shared" si="8"/>
        <v>2</v>
      </c>
      <c r="C179" s="1" t="str">
        <f t="shared" si="7"/>
        <v>560971</v>
      </c>
      <c r="D179" s="15" t="s">
        <v>823</v>
      </c>
      <c r="E179" s="15" t="s">
        <v>824</v>
      </c>
      <c r="F179" s="15" t="s">
        <v>837</v>
      </c>
      <c r="G179" s="15" t="s">
        <v>838</v>
      </c>
      <c r="H179" s="1" t="s">
        <v>952</v>
      </c>
      <c r="I179" s="1">
        <f>IF(ISERROR(VLOOKUP(F179,DropDataHere!$C$3:$G$383,4,FALSE)),0,(VLOOKUP(F179,DropDataHere!$C$3:$G$383,4,FALSE)))</f>
        <v>14035.17</v>
      </c>
      <c r="J179" s="1">
        <f>IF(ISERROR(VLOOKUP(F179,DropDataHere!$C$3:$G$383,5,FALSE)),0,(VLOOKUP(F179,DropDataHere!$C$3:$G$383,5,FALSE)))</f>
        <v>14470.12</v>
      </c>
    </row>
    <row r="180" spans="1:10" ht="12.75" customHeight="1" x14ac:dyDescent="0.25">
      <c r="A180" s="1" t="str">
        <f t="shared" si="6"/>
        <v>563</v>
      </c>
      <c r="B180" s="1">
        <f t="shared" si="8"/>
        <v>3</v>
      </c>
      <c r="C180" s="1" t="str">
        <f t="shared" si="7"/>
        <v>560979</v>
      </c>
      <c r="D180" s="15" t="s">
        <v>823</v>
      </c>
      <c r="E180" s="15" t="s">
        <v>824</v>
      </c>
      <c r="F180" s="15" t="s">
        <v>847</v>
      </c>
      <c r="G180" s="15" t="s">
        <v>848</v>
      </c>
      <c r="H180" s="1" t="s">
        <v>952</v>
      </c>
      <c r="I180" s="1">
        <f>IF(ISERROR(VLOOKUP(F180,DropDataHere!$C$3:$G$383,4,FALSE)),0,(VLOOKUP(F180,DropDataHere!$C$3:$G$383,4,FALSE)))</f>
        <v>5771.4</v>
      </c>
      <c r="J180" s="1">
        <f>IF(ISERROR(VLOOKUP(F180,DropDataHere!$C$3:$G$383,5,FALSE)),0,(VLOOKUP(F180,DropDataHere!$C$3:$G$383,5,FALSE)))</f>
        <v>5817.35</v>
      </c>
    </row>
    <row r="181" spans="1:10" ht="12.75" customHeight="1" x14ac:dyDescent="0.25">
      <c r="A181" s="1" t="str">
        <f t="shared" si="6"/>
        <v>564</v>
      </c>
      <c r="B181" s="1">
        <f t="shared" si="8"/>
        <v>4</v>
      </c>
      <c r="C181" s="1" t="str">
        <f t="shared" si="7"/>
        <v>560986</v>
      </c>
      <c r="D181" s="15" t="s">
        <v>823</v>
      </c>
      <c r="E181" s="15" t="s">
        <v>824</v>
      </c>
      <c r="F181" s="15" t="s">
        <v>855</v>
      </c>
      <c r="G181" s="15" t="s">
        <v>856</v>
      </c>
      <c r="H181" s="1" t="s">
        <v>952</v>
      </c>
      <c r="I181" s="1">
        <f>IF(ISERROR(VLOOKUP(F181,DropDataHere!$C$3:$G$383,4,FALSE)),0,(VLOOKUP(F181,DropDataHere!$C$3:$G$383,4,FALSE)))</f>
        <v>11384.61</v>
      </c>
      <c r="J181" s="1">
        <f>IF(ISERROR(VLOOKUP(F181,DropDataHere!$C$3:$G$383,5,FALSE)),0,(VLOOKUP(F181,DropDataHere!$C$3:$G$383,5,FALSE)))</f>
        <v>11085.35</v>
      </c>
    </row>
    <row r="182" spans="1:10" ht="12.75" customHeight="1" x14ac:dyDescent="0.25">
      <c r="A182" s="1" t="str">
        <f t="shared" si="6"/>
        <v>565</v>
      </c>
      <c r="B182" s="1">
        <f t="shared" si="8"/>
        <v>5</v>
      </c>
      <c r="C182" s="1" t="str">
        <f t="shared" si="7"/>
        <v>560975</v>
      </c>
      <c r="D182" s="15" t="s">
        <v>823</v>
      </c>
      <c r="E182" s="15" t="s">
        <v>824</v>
      </c>
      <c r="F182" s="15" t="s">
        <v>841</v>
      </c>
      <c r="G182" s="15" t="s">
        <v>842</v>
      </c>
      <c r="H182" s="1" t="s">
        <v>951</v>
      </c>
      <c r="I182" s="1">
        <f>IF(ISERROR(VLOOKUP(F182,DropDataHere!$C$3:$G$383,4,FALSE)),0,(VLOOKUP(F182,DropDataHere!$C$3:$G$383,4,FALSE)))</f>
        <v>12637.61</v>
      </c>
      <c r="J182" s="1">
        <f>IF(ISERROR(VLOOKUP(F182,DropDataHere!$C$3:$G$383,5,FALSE)),0,(VLOOKUP(F182,DropDataHere!$C$3:$G$383,5,FALSE)))</f>
        <v>14621.41</v>
      </c>
    </row>
    <row r="183" spans="1:10" ht="12.75" customHeight="1" x14ac:dyDescent="0.25">
      <c r="A183" s="1" t="str">
        <f t="shared" si="6"/>
        <v>566</v>
      </c>
      <c r="B183" s="1">
        <f t="shared" si="8"/>
        <v>6</v>
      </c>
      <c r="C183" s="1" t="str">
        <f t="shared" si="7"/>
        <v>560983</v>
      </c>
      <c r="D183" s="15" t="s">
        <v>823</v>
      </c>
      <c r="E183" s="15" t="s">
        <v>824</v>
      </c>
      <c r="F183" s="15" t="s">
        <v>851</v>
      </c>
      <c r="G183" s="15" t="s">
        <v>852</v>
      </c>
      <c r="H183" s="1" t="s">
        <v>951</v>
      </c>
      <c r="I183" s="1">
        <f>IF(ISERROR(VLOOKUP(F183,DropDataHere!$C$3:$G$383,4,FALSE)),0,(VLOOKUP(F183,DropDataHere!$C$3:$G$383,4,FALSE)))</f>
        <v>63427.79</v>
      </c>
      <c r="J183" s="1">
        <f>IF(ISERROR(VLOOKUP(F183,DropDataHere!$C$3:$G$383,5,FALSE)),0,(VLOOKUP(F183,DropDataHere!$C$3:$G$383,5,FALSE)))</f>
        <v>65398.63</v>
      </c>
    </row>
    <row r="184" spans="1:10" ht="12.75" customHeight="1" x14ac:dyDescent="0.25">
      <c r="A184" s="1" t="str">
        <f t="shared" si="6"/>
        <v>567</v>
      </c>
      <c r="B184" s="1">
        <f t="shared" si="8"/>
        <v>7</v>
      </c>
      <c r="C184" s="1" t="str">
        <f t="shared" si="7"/>
        <v>561241</v>
      </c>
      <c r="D184" s="1" t="s">
        <v>823</v>
      </c>
      <c r="E184" s="1" t="s">
        <v>824</v>
      </c>
      <c r="F184" s="1" t="s">
        <v>1133</v>
      </c>
      <c r="G184" s="1" t="s">
        <v>1134</v>
      </c>
      <c r="H184" s="1" t="s">
        <v>951</v>
      </c>
      <c r="I184" s="1">
        <f>IF(ISERROR(VLOOKUP(F184,DropDataHere!$C$3:$G$383,4,FALSE)),0,(VLOOKUP(F184,DropDataHere!$C$3:$G$383,4,FALSE)))</f>
        <v>48929.83</v>
      </c>
      <c r="J184" s="1">
        <f>IF(ISERROR(VLOOKUP(F184,DropDataHere!$C$3:$G$383,5,FALSE)),0,(VLOOKUP(F184,DropDataHere!$C$3:$G$383,5,FALSE)))</f>
        <v>49367.08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1"/>
  <sheetViews>
    <sheetView workbookViewId="0">
      <selection activeCell="E6" sqref="E6"/>
    </sheetView>
  </sheetViews>
  <sheetFormatPr defaultRowHeight="15" x14ac:dyDescent="0.25"/>
  <cols>
    <col min="1" max="1" width="38.140625" style="121" bestFit="1" customWidth="1"/>
    <col min="2" max="2" width="27.7109375" style="121" bestFit="1" customWidth="1"/>
    <col min="3" max="3" width="7.5703125" style="121" bestFit="1" customWidth="1"/>
    <col min="4" max="4" width="7.5703125" bestFit="1" customWidth="1"/>
  </cols>
  <sheetData>
    <row r="1" spans="1:3" x14ac:dyDescent="0.25">
      <c r="A1" s="122" t="s">
        <v>972</v>
      </c>
      <c r="B1" s="122" t="s">
        <v>1106</v>
      </c>
    </row>
    <row r="3" spans="1:3" x14ac:dyDescent="0.25">
      <c r="A3" s="123" t="s">
        <v>1088</v>
      </c>
      <c r="B3" s="124"/>
      <c r="C3" s="125"/>
    </row>
    <row r="4" spans="1:3" x14ac:dyDescent="0.25">
      <c r="A4" s="123" t="s">
        <v>2</v>
      </c>
      <c r="B4" s="123" t="s">
        <v>15</v>
      </c>
      <c r="C4" s="125" t="s">
        <v>1089</v>
      </c>
    </row>
    <row r="5" spans="1:3" x14ac:dyDescent="0.25">
      <c r="A5" s="123" t="s">
        <v>694</v>
      </c>
      <c r="B5" s="123" t="s">
        <v>695</v>
      </c>
      <c r="C5" s="126">
        <v>1</v>
      </c>
    </row>
    <row r="6" spans="1:3" x14ac:dyDescent="0.25">
      <c r="A6" s="123" t="s">
        <v>528</v>
      </c>
      <c r="B6" s="123" t="s">
        <v>529</v>
      </c>
      <c r="C6" s="126">
        <v>1</v>
      </c>
    </row>
    <row r="7" spans="1:3" x14ac:dyDescent="0.25">
      <c r="A7" s="123" t="s">
        <v>855</v>
      </c>
      <c r="B7" s="123" t="s">
        <v>856</v>
      </c>
      <c r="C7" s="126">
        <v>1</v>
      </c>
    </row>
    <row r="8" spans="1:3" x14ac:dyDescent="0.25">
      <c r="A8" s="123" t="s">
        <v>21</v>
      </c>
      <c r="B8" s="123" t="s">
        <v>22</v>
      </c>
      <c r="C8" s="126">
        <v>1</v>
      </c>
    </row>
    <row r="9" spans="1:3" x14ac:dyDescent="0.25">
      <c r="A9" s="123" t="s">
        <v>624</v>
      </c>
      <c r="B9" s="123" t="s">
        <v>625</v>
      </c>
      <c r="C9" s="126">
        <v>1</v>
      </c>
    </row>
    <row r="10" spans="1:3" x14ac:dyDescent="0.25">
      <c r="A10" s="123" t="s">
        <v>23</v>
      </c>
      <c r="B10" s="123" t="s">
        <v>24</v>
      </c>
      <c r="C10" s="126">
        <v>1</v>
      </c>
    </row>
    <row r="11" spans="1:3" x14ac:dyDescent="0.25">
      <c r="A11" s="123" t="s">
        <v>781</v>
      </c>
      <c r="B11" s="123" t="s">
        <v>782</v>
      </c>
      <c r="C11" s="126">
        <v>1</v>
      </c>
    </row>
    <row r="12" spans="1:3" x14ac:dyDescent="0.25">
      <c r="A12" s="123" t="s">
        <v>25</v>
      </c>
      <c r="B12" s="123" t="s">
        <v>26</v>
      </c>
      <c r="C12" s="126">
        <v>1</v>
      </c>
    </row>
    <row r="13" spans="1:3" x14ac:dyDescent="0.25">
      <c r="A13" s="123" t="s">
        <v>431</v>
      </c>
      <c r="B13" s="123" t="s">
        <v>432</v>
      </c>
      <c r="C13" s="126">
        <v>1</v>
      </c>
    </row>
    <row r="14" spans="1:3" x14ac:dyDescent="0.25">
      <c r="A14" s="123" t="s">
        <v>27</v>
      </c>
      <c r="B14" s="123" t="s">
        <v>28</v>
      </c>
      <c r="C14" s="126">
        <v>1</v>
      </c>
    </row>
    <row r="15" spans="1:3" x14ac:dyDescent="0.25">
      <c r="A15" s="123" t="s">
        <v>586</v>
      </c>
      <c r="B15" s="123" t="s">
        <v>587</v>
      </c>
      <c r="C15" s="126">
        <v>1</v>
      </c>
    </row>
    <row r="16" spans="1:3" x14ac:dyDescent="0.25">
      <c r="A16" s="123" t="s">
        <v>29</v>
      </c>
      <c r="B16" s="123" t="s">
        <v>30</v>
      </c>
      <c r="C16" s="126">
        <v>1</v>
      </c>
    </row>
    <row r="17" spans="1:3" x14ac:dyDescent="0.25">
      <c r="A17" s="123" t="s">
        <v>658</v>
      </c>
      <c r="B17" s="123" t="s">
        <v>659</v>
      </c>
      <c r="C17" s="126">
        <v>1</v>
      </c>
    </row>
    <row r="18" spans="1:3" x14ac:dyDescent="0.25">
      <c r="A18" s="123" t="s">
        <v>881</v>
      </c>
      <c r="B18" s="123" t="s">
        <v>882</v>
      </c>
      <c r="C18" s="126">
        <v>1</v>
      </c>
    </row>
    <row r="19" spans="1:3" x14ac:dyDescent="0.25">
      <c r="A19" s="123" t="s">
        <v>924</v>
      </c>
      <c r="B19" s="123" t="s">
        <v>925</v>
      </c>
      <c r="C19" s="126">
        <v>1</v>
      </c>
    </row>
    <row r="20" spans="1:3" x14ac:dyDescent="0.25">
      <c r="A20" s="123" t="s">
        <v>33</v>
      </c>
      <c r="B20" s="123" t="s">
        <v>34</v>
      </c>
      <c r="C20" s="126">
        <v>1</v>
      </c>
    </row>
    <row r="21" spans="1:3" x14ac:dyDescent="0.25">
      <c r="A21" s="123" t="s">
        <v>821</v>
      </c>
      <c r="B21" s="123" t="s">
        <v>822</v>
      </c>
      <c r="C21" s="126">
        <v>1</v>
      </c>
    </row>
    <row r="22" spans="1:3" x14ac:dyDescent="0.25">
      <c r="A22" s="123" t="s">
        <v>37</v>
      </c>
      <c r="B22" s="123" t="s">
        <v>38</v>
      </c>
      <c r="C22" s="126">
        <v>1</v>
      </c>
    </row>
    <row r="23" spans="1:3" x14ac:dyDescent="0.25">
      <c r="A23" s="123" t="s">
        <v>73</v>
      </c>
      <c r="B23" s="123" t="s">
        <v>74</v>
      </c>
      <c r="C23" s="126">
        <v>1</v>
      </c>
    </row>
    <row r="24" spans="1:3" x14ac:dyDescent="0.25">
      <c r="A24" s="123" t="s">
        <v>39</v>
      </c>
      <c r="B24" s="123" t="s">
        <v>40</v>
      </c>
      <c r="C24" s="126">
        <v>1</v>
      </c>
    </row>
    <row r="25" spans="1:3" x14ac:dyDescent="0.25">
      <c r="A25" s="123" t="s">
        <v>508</v>
      </c>
      <c r="B25" s="123" t="s">
        <v>509</v>
      </c>
      <c r="C25" s="126">
        <v>1</v>
      </c>
    </row>
    <row r="26" spans="1:3" x14ac:dyDescent="0.25">
      <c r="A26" s="123" t="s">
        <v>41</v>
      </c>
      <c r="B26" s="123" t="s">
        <v>42</v>
      </c>
      <c r="C26" s="126">
        <v>1</v>
      </c>
    </row>
    <row r="27" spans="1:3" x14ac:dyDescent="0.25">
      <c r="A27" s="123" t="s">
        <v>564</v>
      </c>
      <c r="B27" s="123" t="s">
        <v>565</v>
      </c>
      <c r="C27" s="126">
        <v>1</v>
      </c>
    </row>
    <row r="28" spans="1:3" x14ac:dyDescent="0.25">
      <c r="A28" s="123" t="s">
        <v>43</v>
      </c>
      <c r="B28" s="123" t="s">
        <v>44</v>
      </c>
      <c r="C28" s="126">
        <v>1</v>
      </c>
    </row>
    <row r="29" spans="1:3" x14ac:dyDescent="0.25">
      <c r="A29" s="123" t="s">
        <v>608</v>
      </c>
      <c r="B29" s="123" t="s">
        <v>609</v>
      </c>
      <c r="C29" s="126">
        <v>1</v>
      </c>
    </row>
    <row r="30" spans="1:3" x14ac:dyDescent="0.25">
      <c r="A30" s="123" t="s">
        <v>45</v>
      </c>
      <c r="B30" s="123" t="s">
        <v>46</v>
      </c>
      <c r="C30" s="126">
        <v>1</v>
      </c>
    </row>
    <row r="31" spans="1:3" x14ac:dyDescent="0.25">
      <c r="A31" s="123" t="s">
        <v>642</v>
      </c>
      <c r="B31" s="123" t="s">
        <v>643</v>
      </c>
      <c r="C31" s="126">
        <v>1</v>
      </c>
    </row>
    <row r="32" spans="1:3" x14ac:dyDescent="0.25">
      <c r="A32" s="123" t="s">
        <v>55</v>
      </c>
      <c r="B32" s="123" t="s">
        <v>56</v>
      </c>
      <c r="C32" s="126">
        <v>1</v>
      </c>
    </row>
    <row r="33" spans="1:3" x14ac:dyDescent="0.25">
      <c r="A33" s="123" t="s">
        <v>676</v>
      </c>
      <c r="B33" s="123" t="s">
        <v>946</v>
      </c>
      <c r="C33" s="126">
        <v>1</v>
      </c>
    </row>
    <row r="34" spans="1:3" x14ac:dyDescent="0.25">
      <c r="A34" s="123" t="s">
        <v>57</v>
      </c>
      <c r="B34" s="123" t="s">
        <v>58</v>
      </c>
      <c r="C34" s="126">
        <v>1</v>
      </c>
    </row>
    <row r="35" spans="1:3" x14ac:dyDescent="0.25">
      <c r="A35" s="123" t="s">
        <v>713</v>
      </c>
      <c r="B35" s="123" t="s">
        <v>714</v>
      </c>
      <c r="C35" s="126">
        <v>1</v>
      </c>
    </row>
    <row r="36" spans="1:3" x14ac:dyDescent="0.25">
      <c r="A36" s="123" t="s">
        <v>59</v>
      </c>
      <c r="B36" s="123" t="s">
        <v>60</v>
      </c>
      <c r="C36" s="126">
        <v>1</v>
      </c>
    </row>
    <row r="37" spans="1:3" x14ac:dyDescent="0.25">
      <c r="A37" s="123" t="s">
        <v>761</v>
      </c>
      <c r="B37" s="123" t="s">
        <v>762</v>
      </c>
      <c r="C37" s="126">
        <v>1</v>
      </c>
    </row>
    <row r="38" spans="1:3" x14ac:dyDescent="0.25">
      <c r="A38" s="123" t="s">
        <v>61</v>
      </c>
      <c r="B38" s="123" t="s">
        <v>62</v>
      </c>
      <c r="C38" s="126">
        <v>1</v>
      </c>
    </row>
    <row r="39" spans="1:3" x14ac:dyDescent="0.25">
      <c r="A39" s="123" t="s">
        <v>801</v>
      </c>
      <c r="B39" s="123" t="s">
        <v>802</v>
      </c>
      <c r="C39" s="126">
        <v>1</v>
      </c>
    </row>
    <row r="40" spans="1:3" x14ac:dyDescent="0.25">
      <c r="A40" s="123" t="s">
        <v>63</v>
      </c>
      <c r="B40" s="123" t="s">
        <v>64</v>
      </c>
      <c r="C40" s="126">
        <v>1</v>
      </c>
    </row>
    <row r="41" spans="1:3" x14ac:dyDescent="0.25">
      <c r="A41" s="123" t="s">
        <v>839</v>
      </c>
      <c r="B41" s="123" t="s">
        <v>840</v>
      </c>
      <c r="C41" s="126">
        <v>1</v>
      </c>
    </row>
    <row r="42" spans="1:3" x14ac:dyDescent="0.25">
      <c r="A42" s="123" t="s">
        <v>65</v>
      </c>
      <c r="B42" s="123" t="s">
        <v>66</v>
      </c>
      <c r="C42" s="126">
        <v>1</v>
      </c>
    </row>
    <row r="43" spans="1:3" x14ac:dyDescent="0.25">
      <c r="A43" s="123" t="s">
        <v>399</v>
      </c>
      <c r="B43" s="123" t="s">
        <v>400</v>
      </c>
      <c r="C43" s="126">
        <v>1</v>
      </c>
    </row>
    <row r="44" spans="1:3" x14ac:dyDescent="0.25">
      <c r="A44" s="123" t="s">
        <v>67</v>
      </c>
      <c r="B44" s="123" t="s">
        <v>68</v>
      </c>
      <c r="C44" s="126">
        <v>1</v>
      </c>
    </row>
    <row r="45" spans="1:3" x14ac:dyDescent="0.25">
      <c r="A45" s="123" t="s">
        <v>542</v>
      </c>
      <c r="B45" s="123" t="s">
        <v>543</v>
      </c>
      <c r="C45" s="126">
        <v>1</v>
      </c>
    </row>
    <row r="46" spans="1:3" x14ac:dyDescent="0.25">
      <c r="A46" s="123" t="s">
        <v>69</v>
      </c>
      <c r="B46" s="123" t="s">
        <v>70</v>
      </c>
      <c r="C46" s="126">
        <v>1</v>
      </c>
    </row>
    <row r="47" spans="1:3" x14ac:dyDescent="0.25">
      <c r="A47" s="123" t="s">
        <v>498</v>
      </c>
      <c r="B47" s="123" t="s">
        <v>499</v>
      </c>
      <c r="C47" s="126">
        <v>1</v>
      </c>
    </row>
    <row r="48" spans="1:3" x14ac:dyDescent="0.25">
      <c r="A48" s="123" t="s">
        <v>77</v>
      </c>
      <c r="B48" s="123" t="s">
        <v>78</v>
      </c>
      <c r="C48" s="126">
        <v>1</v>
      </c>
    </row>
    <row r="49" spans="1:3" x14ac:dyDescent="0.25">
      <c r="A49" s="123" t="s">
        <v>518</v>
      </c>
      <c r="B49" s="123" t="s">
        <v>519</v>
      </c>
      <c r="C49" s="126">
        <v>1</v>
      </c>
    </row>
    <row r="50" spans="1:3" x14ac:dyDescent="0.25">
      <c r="A50" s="123" t="s">
        <v>81</v>
      </c>
      <c r="B50" s="123" t="s">
        <v>82</v>
      </c>
      <c r="C50" s="126">
        <v>1</v>
      </c>
    </row>
    <row r="51" spans="1:3" x14ac:dyDescent="0.25">
      <c r="A51" s="123" t="s">
        <v>550</v>
      </c>
      <c r="B51" s="123" t="s">
        <v>551</v>
      </c>
      <c r="C51" s="126">
        <v>1</v>
      </c>
    </row>
    <row r="52" spans="1:3" x14ac:dyDescent="0.25">
      <c r="A52" s="123" t="s">
        <v>83</v>
      </c>
      <c r="B52" s="123" t="s">
        <v>84</v>
      </c>
      <c r="C52" s="126">
        <v>1</v>
      </c>
    </row>
    <row r="53" spans="1:3" x14ac:dyDescent="0.25">
      <c r="A53" s="123" t="s">
        <v>576</v>
      </c>
      <c r="B53" s="123" t="s">
        <v>577</v>
      </c>
      <c r="C53" s="126">
        <v>1</v>
      </c>
    </row>
    <row r="54" spans="1:3" x14ac:dyDescent="0.25">
      <c r="A54" s="123" t="s">
        <v>85</v>
      </c>
      <c r="B54" s="123" t="s">
        <v>86</v>
      </c>
      <c r="C54" s="126">
        <v>1</v>
      </c>
    </row>
    <row r="55" spans="1:3" x14ac:dyDescent="0.25">
      <c r="A55" s="123" t="s">
        <v>596</v>
      </c>
      <c r="B55" s="123" t="s">
        <v>597</v>
      </c>
      <c r="C55" s="126">
        <v>1</v>
      </c>
    </row>
    <row r="56" spans="1:3" x14ac:dyDescent="0.25">
      <c r="A56" s="123" t="s">
        <v>87</v>
      </c>
      <c r="B56" s="123" t="s">
        <v>88</v>
      </c>
      <c r="C56" s="126">
        <v>1</v>
      </c>
    </row>
    <row r="57" spans="1:3" x14ac:dyDescent="0.25">
      <c r="A57" s="123" t="s">
        <v>616</v>
      </c>
      <c r="B57" s="123" t="s">
        <v>617</v>
      </c>
      <c r="C57" s="126">
        <v>1</v>
      </c>
    </row>
    <row r="58" spans="1:3" x14ac:dyDescent="0.25">
      <c r="A58" s="123" t="s">
        <v>89</v>
      </c>
      <c r="B58" s="123" t="s">
        <v>90</v>
      </c>
      <c r="C58" s="126">
        <v>1</v>
      </c>
    </row>
    <row r="59" spans="1:3" x14ac:dyDescent="0.25">
      <c r="A59" s="123" t="s">
        <v>632</v>
      </c>
      <c r="B59" s="123" t="s">
        <v>633</v>
      </c>
      <c r="C59" s="126">
        <v>1</v>
      </c>
    </row>
    <row r="60" spans="1:3" x14ac:dyDescent="0.25">
      <c r="A60" s="123" t="s">
        <v>91</v>
      </c>
      <c r="B60" s="123" t="s">
        <v>92</v>
      </c>
      <c r="C60" s="126">
        <v>1</v>
      </c>
    </row>
    <row r="61" spans="1:3" x14ac:dyDescent="0.25">
      <c r="A61" s="123" t="s">
        <v>650</v>
      </c>
      <c r="B61" s="123" t="s">
        <v>651</v>
      </c>
      <c r="C61" s="126">
        <v>1</v>
      </c>
    </row>
    <row r="62" spans="1:3" x14ac:dyDescent="0.25">
      <c r="A62" s="123" t="s">
        <v>93</v>
      </c>
      <c r="B62" s="123" t="s">
        <v>94</v>
      </c>
      <c r="C62" s="126">
        <v>1</v>
      </c>
    </row>
    <row r="63" spans="1:3" x14ac:dyDescent="0.25">
      <c r="A63" s="123" t="s">
        <v>668</v>
      </c>
      <c r="B63" s="123" t="s">
        <v>669</v>
      </c>
      <c r="C63" s="126">
        <v>1</v>
      </c>
    </row>
    <row r="64" spans="1:3" x14ac:dyDescent="0.25">
      <c r="A64" s="123" t="s">
        <v>95</v>
      </c>
      <c r="B64" s="123" t="s">
        <v>96</v>
      </c>
      <c r="C64" s="126">
        <v>1</v>
      </c>
    </row>
    <row r="65" spans="1:3" x14ac:dyDescent="0.25">
      <c r="A65" s="123" t="s">
        <v>687</v>
      </c>
      <c r="B65" s="123" t="s">
        <v>1116</v>
      </c>
      <c r="C65" s="126">
        <v>1</v>
      </c>
    </row>
    <row r="66" spans="1:3" x14ac:dyDescent="0.25">
      <c r="A66" s="123" t="s">
        <v>101</v>
      </c>
      <c r="B66" s="123" t="s">
        <v>102</v>
      </c>
      <c r="C66" s="126">
        <v>1</v>
      </c>
    </row>
    <row r="67" spans="1:3" x14ac:dyDescent="0.25">
      <c r="A67" s="123" t="s">
        <v>703</v>
      </c>
      <c r="B67" s="123" t="s">
        <v>704</v>
      </c>
      <c r="C67" s="126">
        <v>1</v>
      </c>
    </row>
    <row r="68" spans="1:3" x14ac:dyDescent="0.25">
      <c r="A68" s="123" t="s">
        <v>103</v>
      </c>
      <c r="B68" s="123" t="s">
        <v>104</v>
      </c>
      <c r="C68" s="126">
        <v>1</v>
      </c>
    </row>
    <row r="69" spans="1:3" x14ac:dyDescent="0.25">
      <c r="A69" s="123" t="s">
        <v>727</v>
      </c>
      <c r="B69" s="123" t="s">
        <v>728</v>
      </c>
      <c r="C69" s="126">
        <v>1</v>
      </c>
    </row>
    <row r="70" spans="1:3" x14ac:dyDescent="0.25">
      <c r="A70" s="123" t="s">
        <v>105</v>
      </c>
      <c r="B70" s="123" t="s">
        <v>106</v>
      </c>
      <c r="C70" s="126">
        <v>1</v>
      </c>
    </row>
    <row r="71" spans="1:3" x14ac:dyDescent="0.25">
      <c r="A71" s="123" t="s">
        <v>743</v>
      </c>
      <c r="B71" s="123" t="s">
        <v>744</v>
      </c>
      <c r="C71" s="126">
        <v>1</v>
      </c>
    </row>
    <row r="72" spans="1:3" x14ac:dyDescent="0.25">
      <c r="A72" s="123" t="s">
        <v>109</v>
      </c>
      <c r="B72" s="123" t="s">
        <v>110</v>
      </c>
      <c r="C72" s="126">
        <v>1</v>
      </c>
    </row>
    <row r="73" spans="1:3" x14ac:dyDescent="0.25">
      <c r="A73" s="123" t="s">
        <v>769</v>
      </c>
      <c r="B73" s="123" t="s">
        <v>770</v>
      </c>
      <c r="C73" s="126">
        <v>1</v>
      </c>
    </row>
    <row r="74" spans="1:3" x14ac:dyDescent="0.25">
      <c r="A74" s="123" t="s">
        <v>111</v>
      </c>
      <c r="B74" s="123" t="s">
        <v>112</v>
      </c>
      <c r="C74" s="126">
        <v>1</v>
      </c>
    </row>
    <row r="75" spans="1:3" x14ac:dyDescent="0.25">
      <c r="A75" s="123" t="s">
        <v>793</v>
      </c>
      <c r="B75" s="123" t="s">
        <v>794</v>
      </c>
      <c r="C75" s="126">
        <v>1</v>
      </c>
    </row>
    <row r="76" spans="1:3" x14ac:dyDescent="0.25">
      <c r="A76" s="123" t="s">
        <v>113</v>
      </c>
      <c r="B76" s="123" t="s">
        <v>114</v>
      </c>
      <c r="C76" s="126">
        <v>1</v>
      </c>
    </row>
    <row r="77" spans="1:3" x14ac:dyDescent="0.25">
      <c r="A77" s="123" t="s">
        <v>811</v>
      </c>
      <c r="B77" s="123" t="s">
        <v>812</v>
      </c>
      <c r="C77" s="126">
        <v>1</v>
      </c>
    </row>
    <row r="78" spans="1:3" x14ac:dyDescent="0.25">
      <c r="A78" s="123" t="s">
        <v>115</v>
      </c>
      <c r="B78" s="123" t="s">
        <v>116</v>
      </c>
      <c r="C78" s="126">
        <v>1</v>
      </c>
    </row>
    <row r="79" spans="1:3" x14ac:dyDescent="0.25">
      <c r="A79" s="123" t="s">
        <v>831</v>
      </c>
      <c r="B79" s="123" t="s">
        <v>832</v>
      </c>
      <c r="C79" s="126">
        <v>1</v>
      </c>
    </row>
    <row r="80" spans="1:3" x14ac:dyDescent="0.25">
      <c r="A80" s="123" t="s">
        <v>117</v>
      </c>
      <c r="B80" s="123" t="s">
        <v>118</v>
      </c>
      <c r="C80" s="126">
        <v>1</v>
      </c>
    </row>
    <row r="81" spans="1:3" x14ac:dyDescent="0.25">
      <c r="A81" s="123" t="s">
        <v>847</v>
      </c>
      <c r="B81" s="123" t="s">
        <v>848</v>
      </c>
      <c r="C81" s="127">
        <v>1</v>
      </c>
    </row>
    <row r="82" spans="1:3" x14ac:dyDescent="0.25">
      <c r="A82" s="123" t="s">
        <v>119</v>
      </c>
      <c r="B82" s="123" t="s">
        <v>120</v>
      </c>
      <c r="C82" s="126">
        <v>1</v>
      </c>
    </row>
    <row r="83" spans="1:3" x14ac:dyDescent="0.25">
      <c r="A83" s="123" t="s">
        <v>47</v>
      </c>
      <c r="B83" s="123" t="s">
        <v>48</v>
      </c>
      <c r="C83" s="126">
        <v>1</v>
      </c>
    </row>
    <row r="84" spans="1:3" x14ac:dyDescent="0.25">
      <c r="A84" s="123" t="s">
        <v>121</v>
      </c>
      <c r="B84" s="123" t="s">
        <v>122</v>
      </c>
      <c r="C84" s="126">
        <v>1</v>
      </c>
    </row>
    <row r="85" spans="1:3" x14ac:dyDescent="0.25">
      <c r="A85" s="123" t="s">
        <v>405</v>
      </c>
      <c r="B85" s="123" t="s">
        <v>406</v>
      </c>
      <c r="C85" s="126">
        <v>1</v>
      </c>
    </row>
    <row r="86" spans="1:3" x14ac:dyDescent="0.25">
      <c r="A86" s="123" t="s">
        <v>123</v>
      </c>
      <c r="B86" s="123" t="s">
        <v>124</v>
      </c>
      <c r="C86" s="126">
        <v>1</v>
      </c>
    </row>
    <row r="87" spans="1:3" x14ac:dyDescent="0.25">
      <c r="A87" s="123" t="s">
        <v>262</v>
      </c>
      <c r="B87" s="123" t="s">
        <v>263</v>
      </c>
      <c r="C87" s="126">
        <v>1</v>
      </c>
    </row>
    <row r="88" spans="1:3" x14ac:dyDescent="0.25">
      <c r="A88" s="123" t="s">
        <v>125</v>
      </c>
      <c r="B88" s="123" t="s">
        <v>126</v>
      </c>
      <c r="C88" s="126">
        <v>1</v>
      </c>
    </row>
    <row r="89" spans="1:3" x14ac:dyDescent="0.25">
      <c r="A89" s="123" t="s">
        <v>357</v>
      </c>
      <c r="B89" s="123" t="s">
        <v>358</v>
      </c>
      <c r="C89" s="126">
        <v>1</v>
      </c>
    </row>
    <row r="90" spans="1:3" x14ac:dyDescent="0.25">
      <c r="A90" s="123" t="s">
        <v>127</v>
      </c>
      <c r="B90" s="123" t="s">
        <v>128</v>
      </c>
      <c r="C90" s="126">
        <v>1</v>
      </c>
    </row>
    <row r="91" spans="1:3" x14ac:dyDescent="0.25">
      <c r="A91" s="123" t="s">
        <v>494</v>
      </c>
      <c r="B91" s="123" t="s">
        <v>495</v>
      </c>
      <c r="C91" s="126">
        <v>1</v>
      </c>
    </row>
    <row r="92" spans="1:3" x14ac:dyDescent="0.25">
      <c r="A92" s="123" t="s">
        <v>129</v>
      </c>
      <c r="B92" s="123" t="s">
        <v>130</v>
      </c>
      <c r="C92" s="126">
        <v>1</v>
      </c>
    </row>
    <row r="93" spans="1:3" x14ac:dyDescent="0.25">
      <c r="A93" s="123" t="s">
        <v>504</v>
      </c>
      <c r="B93" s="123" t="s">
        <v>505</v>
      </c>
      <c r="C93" s="126">
        <v>1</v>
      </c>
    </row>
    <row r="94" spans="1:3" x14ac:dyDescent="0.25">
      <c r="A94" s="123" t="s">
        <v>135</v>
      </c>
      <c r="B94" s="123" t="s">
        <v>136</v>
      </c>
      <c r="C94" s="126">
        <v>1</v>
      </c>
    </row>
    <row r="95" spans="1:3" x14ac:dyDescent="0.25">
      <c r="A95" s="123" t="s">
        <v>512</v>
      </c>
      <c r="B95" s="123" t="s">
        <v>513</v>
      </c>
      <c r="C95" s="126">
        <v>1</v>
      </c>
    </row>
    <row r="96" spans="1:3" x14ac:dyDescent="0.25">
      <c r="A96" s="123" t="s">
        <v>137</v>
      </c>
      <c r="B96" s="123" t="s">
        <v>138</v>
      </c>
      <c r="C96" s="126">
        <v>1</v>
      </c>
    </row>
    <row r="97" spans="1:3" x14ac:dyDescent="0.25">
      <c r="A97" s="123" t="s">
        <v>522</v>
      </c>
      <c r="B97" s="123" t="s">
        <v>523</v>
      </c>
      <c r="C97" s="126">
        <v>1</v>
      </c>
    </row>
    <row r="98" spans="1:3" x14ac:dyDescent="0.25">
      <c r="A98" s="123" t="s">
        <v>139</v>
      </c>
      <c r="B98" s="123" t="s">
        <v>1087</v>
      </c>
      <c r="C98" s="126">
        <v>1</v>
      </c>
    </row>
    <row r="99" spans="1:3" x14ac:dyDescent="0.25">
      <c r="A99" s="123" t="s">
        <v>532</v>
      </c>
      <c r="B99" s="123" t="s">
        <v>533</v>
      </c>
      <c r="C99" s="126">
        <v>1</v>
      </c>
    </row>
    <row r="100" spans="1:3" x14ac:dyDescent="0.25">
      <c r="A100" s="123" t="s">
        <v>140</v>
      </c>
      <c r="B100" s="123" t="s">
        <v>1074</v>
      </c>
      <c r="C100" s="126">
        <v>1</v>
      </c>
    </row>
    <row r="101" spans="1:3" x14ac:dyDescent="0.25">
      <c r="A101" s="123" t="s">
        <v>554</v>
      </c>
      <c r="B101" s="123" t="s">
        <v>555</v>
      </c>
      <c r="C101" s="126">
        <v>1</v>
      </c>
    </row>
    <row r="102" spans="1:3" x14ac:dyDescent="0.25">
      <c r="A102" s="123" t="s">
        <v>141</v>
      </c>
      <c r="B102" s="123" t="s">
        <v>1060</v>
      </c>
      <c r="C102" s="126">
        <v>1</v>
      </c>
    </row>
    <row r="103" spans="1:3" x14ac:dyDescent="0.25">
      <c r="A103" s="123" t="s">
        <v>568</v>
      </c>
      <c r="B103" s="123" t="s">
        <v>569</v>
      </c>
      <c r="C103" s="126">
        <v>1</v>
      </c>
    </row>
    <row r="104" spans="1:3" x14ac:dyDescent="0.25">
      <c r="A104" s="123" t="s">
        <v>142</v>
      </c>
      <c r="B104" s="123" t="s">
        <v>143</v>
      </c>
      <c r="C104" s="126">
        <v>1</v>
      </c>
    </row>
    <row r="105" spans="1:3" x14ac:dyDescent="0.25">
      <c r="A105" s="123" t="s">
        <v>582</v>
      </c>
      <c r="B105" s="123" t="s">
        <v>583</v>
      </c>
      <c r="C105" s="126">
        <v>1</v>
      </c>
    </row>
    <row r="106" spans="1:3" x14ac:dyDescent="0.25">
      <c r="A106" s="123" t="s">
        <v>148</v>
      </c>
      <c r="B106" s="123" t="s">
        <v>149</v>
      </c>
      <c r="C106" s="126">
        <v>1</v>
      </c>
    </row>
    <row r="107" spans="1:3" x14ac:dyDescent="0.25">
      <c r="A107" s="123" t="s">
        <v>590</v>
      </c>
      <c r="B107" s="123" t="s">
        <v>591</v>
      </c>
      <c r="C107" s="126">
        <v>1</v>
      </c>
    </row>
    <row r="108" spans="1:3" x14ac:dyDescent="0.25">
      <c r="A108" s="123" t="s">
        <v>150</v>
      </c>
      <c r="B108" s="123" t="s">
        <v>151</v>
      </c>
      <c r="C108" s="126">
        <v>1</v>
      </c>
    </row>
    <row r="109" spans="1:3" x14ac:dyDescent="0.25">
      <c r="A109" s="123" t="s">
        <v>604</v>
      </c>
      <c r="B109" s="123" t="s">
        <v>605</v>
      </c>
      <c r="C109" s="126">
        <v>1</v>
      </c>
    </row>
    <row r="110" spans="1:3" x14ac:dyDescent="0.25">
      <c r="A110" s="123" t="s">
        <v>156</v>
      </c>
      <c r="B110" s="123" t="s">
        <v>157</v>
      </c>
      <c r="C110" s="126">
        <v>1</v>
      </c>
    </row>
    <row r="111" spans="1:3" x14ac:dyDescent="0.25">
      <c r="A111" s="123" t="s">
        <v>612</v>
      </c>
      <c r="B111" s="123" t="s">
        <v>613</v>
      </c>
      <c r="C111" s="126">
        <v>1</v>
      </c>
    </row>
    <row r="112" spans="1:3" x14ac:dyDescent="0.25">
      <c r="A112" s="123" t="s">
        <v>158</v>
      </c>
      <c r="B112" s="123" t="s">
        <v>159</v>
      </c>
      <c r="C112" s="126">
        <v>1</v>
      </c>
    </row>
    <row r="113" spans="1:3" x14ac:dyDescent="0.25">
      <c r="A113" s="123" t="s">
        <v>622</v>
      </c>
      <c r="B113" s="123" t="s">
        <v>623</v>
      </c>
      <c r="C113" s="126">
        <v>1</v>
      </c>
    </row>
    <row r="114" spans="1:3" x14ac:dyDescent="0.25">
      <c r="A114" s="123" t="s">
        <v>160</v>
      </c>
      <c r="B114" s="123" t="s">
        <v>161</v>
      </c>
      <c r="C114" s="126">
        <v>1</v>
      </c>
    </row>
    <row r="115" spans="1:3" x14ac:dyDescent="0.25">
      <c r="A115" s="123" t="s">
        <v>628</v>
      </c>
      <c r="B115" s="123" t="s">
        <v>629</v>
      </c>
      <c r="C115" s="126">
        <v>1</v>
      </c>
    </row>
    <row r="116" spans="1:3" x14ac:dyDescent="0.25">
      <c r="A116" s="123" t="s">
        <v>166</v>
      </c>
      <c r="B116" s="123" t="s">
        <v>167</v>
      </c>
      <c r="C116" s="126">
        <v>1</v>
      </c>
    </row>
    <row r="117" spans="1:3" x14ac:dyDescent="0.25">
      <c r="A117" s="123" t="s">
        <v>636</v>
      </c>
      <c r="B117" s="123" t="s">
        <v>637</v>
      </c>
      <c r="C117" s="126">
        <v>1</v>
      </c>
    </row>
    <row r="118" spans="1:3" x14ac:dyDescent="0.25">
      <c r="A118" s="123" t="s">
        <v>170</v>
      </c>
      <c r="B118" s="123" t="s">
        <v>171</v>
      </c>
      <c r="C118" s="126">
        <v>1</v>
      </c>
    </row>
    <row r="119" spans="1:3" x14ac:dyDescent="0.25">
      <c r="A119" s="123" t="s">
        <v>646</v>
      </c>
      <c r="B119" s="123" t="s">
        <v>647</v>
      </c>
      <c r="C119" s="126">
        <v>1</v>
      </c>
    </row>
    <row r="120" spans="1:3" x14ac:dyDescent="0.25">
      <c r="A120" s="123" t="s">
        <v>172</v>
      </c>
      <c r="B120" s="123" t="s">
        <v>173</v>
      </c>
      <c r="C120" s="126">
        <v>1</v>
      </c>
    </row>
    <row r="121" spans="1:3" x14ac:dyDescent="0.25">
      <c r="A121" s="123" t="s">
        <v>654</v>
      </c>
      <c r="B121" s="123" t="s">
        <v>655</v>
      </c>
      <c r="C121" s="126">
        <v>1</v>
      </c>
    </row>
    <row r="122" spans="1:3" x14ac:dyDescent="0.25">
      <c r="A122" s="123" t="s">
        <v>176</v>
      </c>
      <c r="B122" s="123" t="s">
        <v>177</v>
      </c>
      <c r="C122" s="126">
        <v>1</v>
      </c>
    </row>
    <row r="123" spans="1:3" x14ac:dyDescent="0.25">
      <c r="A123" s="123" t="s">
        <v>662</v>
      </c>
      <c r="B123" s="123" t="s">
        <v>663</v>
      </c>
      <c r="C123" s="126">
        <v>1</v>
      </c>
    </row>
    <row r="124" spans="1:3" x14ac:dyDescent="0.25">
      <c r="A124" s="123" t="s">
        <v>178</v>
      </c>
      <c r="B124" s="123" t="s">
        <v>179</v>
      </c>
      <c r="C124" s="126">
        <v>1</v>
      </c>
    </row>
    <row r="125" spans="1:3" x14ac:dyDescent="0.25">
      <c r="A125" s="123" t="s">
        <v>672</v>
      </c>
      <c r="B125" s="123" t="s">
        <v>673</v>
      </c>
      <c r="C125" s="126">
        <v>1</v>
      </c>
    </row>
    <row r="126" spans="1:3" x14ac:dyDescent="0.25">
      <c r="A126" s="123" t="s">
        <v>180</v>
      </c>
      <c r="B126" s="123" t="s">
        <v>181</v>
      </c>
      <c r="C126" s="126">
        <v>1</v>
      </c>
    </row>
    <row r="127" spans="1:3" x14ac:dyDescent="0.25">
      <c r="A127" s="123" t="s">
        <v>679</v>
      </c>
      <c r="B127" s="123" t="s">
        <v>680</v>
      </c>
      <c r="C127" s="126">
        <v>1</v>
      </c>
    </row>
    <row r="128" spans="1:3" x14ac:dyDescent="0.25">
      <c r="A128" s="123" t="s">
        <v>186</v>
      </c>
      <c r="B128" s="123" t="s">
        <v>187</v>
      </c>
      <c r="C128" s="126">
        <v>1</v>
      </c>
    </row>
    <row r="129" spans="1:3" x14ac:dyDescent="0.25">
      <c r="A129" s="123" t="s">
        <v>690</v>
      </c>
      <c r="B129" s="123" t="s">
        <v>691</v>
      </c>
      <c r="C129" s="126">
        <v>1</v>
      </c>
    </row>
    <row r="130" spans="1:3" x14ac:dyDescent="0.25">
      <c r="A130" s="123" t="s">
        <v>188</v>
      </c>
      <c r="B130" s="123" t="s">
        <v>189</v>
      </c>
      <c r="C130" s="126">
        <v>1</v>
      </c>
    </row>
    <row r="131" spans="1:3" x14ac:dyDescent="0.25">
      <c r="A131" s="123" t="s">
        <v>698</v>
      </c>
      <c r="B131" s="123" t="s">
        <v>699</v>
      </c>
      <c r="C131" s="126">
        <v>1</v>
      </c>
    </row>
    <row r="132" spans="1:3" x14ac:dyDescent="0.25">
      <c r="A132" s="123" t="s">
        <v>941</v>
      </c>
      <c r="B132" s="123" t="s">
        <v>942</v>
      </c>
      <c r="C132" s="126">
        <v>1</v>
      </c>
    </row>
    <row r="133" spans="1:3" x14ac:dyDescent="0.25">
      <c r="A133" s="123" t="s">
        <v>707</v>
      </c>
      <c r="B133" s="123" t="s">
        <v>708</v>
      </c>
      <c r="C133" s="126">
        <v>1</v>
      </c>
    </row>
    <row r="134" spans="1:3" x14ac:dyDescent="0.25">
      <c r="A134" s="123" t="s">
        <v>192</v>
      </c>
      <c r="B134" s="123" t="s">
        <v>193</v>
      </c>
      <c r="C134" s="126">
        <v>1</v>
      </c>
    </row>
    <row r="135" spans="1:3" x14ac:dyDescent="0.25">
      <c r="A135" s="123" t="s">
        <v>723</v>
      </c>
      <c r="B135" s="123" t="s">
        <v>724</v>
      </c>
      <c r="C135" s="126">
        <v>1</v>
      </c>
    </row>
    <row r="136" spans="1:3" x14ac:dyDescent="0.25">
      <c r="A136" s="123" t="s">
        <v>196</v>
      </c>
      <c r="B136" s="123" t="s">
        <v>197</v>
      </c>
      <c r="C136" s="126">
        <v>1</v>
      </c>
    </row>
    <row r="137" spans="1:3" x14ac:dyDescent="0.25">
      <c r="A137" s="123" t="s">
        <v>731</v>
      </c>
      <c r="B137" s="123" t="s">
        <v>732</v>
      </c>
      <c r="C137" s="126">
        <v>1</v>
      </c>
    </row>
    <row r="138" spans="1:3" x14ac:dyDescent="0.25">
      <c r="A138" s="123" t="s">
        <v>198</v>
      </c>
      <c r="B138" s="123" t="s">
        <v>199</v>
      </c>
      <c r="C138" s="126">
        <v>1</v>
      </c>
    </row>
    <row r="139" spans="1:3" x14ac:dyDescent="0.25">
      <c r="A139" s="123" t="s">
        <v>739</v>
      </c>
      <c r="B139" s="123" t="s">
        <v>740</v>
      </c>
      <c r="C139" s="126">
        <v>1</v>
      </c>
    </row>
    <row r="140" spans="1:3" x14ac:dyDescent="0.25">
      <c r="A140" s="123" t="s">
        <v>202</v>
      </c>
      <c r="B140" s="123" t="s">
        <v>203</v>
      </c>
      <c r="C140" s="126">
        <v>1</v>
      </c>
    </row>
    <row r="141" spans="1:3" x14ac:dyDescent="0.25">
      <c r="A141" s="123" t="s">
        <v>755</v>
      </c>
      <c r="B141" s="123" t="s">
        <v>756</v>
      </c>
      <c r="C141" s="126">
        <v>1</v>
      </c>
    </row>
    <row r="142" spans="1:3" x14ac:dyDescent="0.25">
      <c r="A142" s="123" t="s">
        <v>204</v>
      </c>
      <c r="B142" s="123" t="s">
        <v>205</v>
      </c>
      <c r="C142" s="126">
        <v>1</v>
      </c>
    </row>
    <row r="143" spans="1:3" x14ac:dyDescent="0.25">
      <c r="A143" s="123" t="s">
        <v>765</v>
      </c>
      <c r="B143" s="123" t="s">
        <v>766</v>
      </c>
      <c r="C143" s="126">
        <v>1</v>
      </c>
    </row>
    <row r="144" spans="1:3" x14ac:dyDescent="0.25">
      <c r="A144" s="123" t="s">
        <v>206</v>
      </c>
      <c r="B144" s="123" t="s">
        <v>207</v>
      </c>
      <c r="C144" s="126">
        <v>1</v>
      </c>
    </row>
    <row r="145" spans="1:3" x14ac:dyDescent="0.25">
      <c r="A145" s="123" t="s">
        <v>773</v>
      </c>
      <c r="B145" s="123" t="s">
        <v>774</v>
      </c>
      <c r="C145" s="126">
        <v>1</v>
      </c>
    </row>
    <row r="146" spans="1:3" x14ac:dyDescent="0.25">
      <c r="A146" s="123" t="s">
        <v>208</v>
      </c>
      <c r="B146" s="123" t="s">
        <v>209</v>
      </c>
      <c r="C146" s="126">
        <v>1</v>
      </c>
    </row>
    <row r="147" spans="1:3" x14ac:dyDescent="0.25">
      <c r="A147" s="123" t="s">
        <v>785</v>
      </c>
      <c r="B147" s="123" t="s">
        <v>786</v>
      </c>
      <c r="C147" s="126">
        <v>1</v>
      </c>
    </row>
    <row r="148" spans="1:3" x14ac:dyDescent="0.25">
      <c r="A148" s="123" t="s">
        <v>210</v>
      </c>
      <c r="B148" s="123" t="s">
        <v>211</v>
      </c>
      <c r="C148" s="126">
        <v>1</v>
      </c>
    </row>
    <row r="149" spans="1:3" x14ac:dyDescent="0.25">
      <c r="A149" s="123" t="s">
        <v>797</v>
      </c>
      <c r="B149" s="123" t="s">
        <v>798</v>
      </c>
      <c r="C149" s="126">
        <v>1</v>
      </c>
    </row>
    <row r="150" spans="1:3" x14ac:dyDescent="0.25">
      <c r="A150" s="123" t="s">
        <v>212</v>
      </c>
      <c r="B150" s="123" t="s">
        <v>213</v>
      </c>
      <c r="C150" s="126">
        <v>1</v>
      </c>
    </row>
    <row r="151" spans="1:3" x14ac:dyDescent="0.25">
      <c r="A151" s="123" t="s">
        <v>805</v>
      </c>
      <c r="B151" s="123" t="s">
        <v>806</v>
      </c>
      <c r="C151" s="126">
        <v>1</v>
      </c>
    </row>
    <row r="152" spans="1:3" x14ac:dyDescent="0.25">
      <c r="A152" s="123" t="s">
        <v>214</v>
      </c>
      <c r="B152" s="123" t="s">
        <v>215</v>
      </c>
      <c r="C152" s="126">
        <v>1</v>
      </c>
    </row>
    <row r="153" spans="1:3" x14ac:dyDescent="0.25">
      <c r="A153" s="123" t="s">
        <v>815</v>
      </c>
      <c r="B153" s="123" t="s">
        <v>816</v>
      </c>
      <c r="C153" s="126">
        <v>1</v>
      </c>
    </row>
    <row r="154" spans="1:3" x14ac:dyDescent="0.25">
      <c r="A154" s="123" t="s">
        <v>216</v>
      </c>
      <c r="B154" s="123" t="s">
        <v>217</v>
      </c>
      <c r="C154" s="126">
        <v>1</v>
      </c>
    </row>
    <row r="155" spans="1:3" x14ac:dyDescent="0.25">
      <c r="A155" s="123" t="s">
        <v>827</v>
      </c>
      <c r="B155" s="123" t="s">
        <v>828</v>
      </c>
      <c r="C155" s="126">
        <v>1</v>
      </c>
    </row>
    <row r="156" spans="1:3" x14ac:dyDescent="0.25">
      <c r="A156" s="123" t="s">
        <v>222</v>
      </c>
      <c r="B156" s="123" t="s">
        <v>223</v>
      </c>
      <c r="C156" s="126">
        <v>1</v>
      </c>
    </row>
    <row r="157" spans="1:3" x14ac:dyDescent="0.25">
      <c r="A157" s="123" t="s">
        <v>835</v>
      </c>
      <c r="B157" s="123" t="s">
        <v>836</v>
      </c>
      <c r="C157" s="126">
        <v>1</v>
      </c>
    </row>
    <row r="158" spans="1:3" x14ac:dyDescent="0.25">
      <c r="A158" s="123" t="s">
        <v>226</v>
      </c>
      <c r="B158" s="123" t="s">
        <v>227</v>
      </c>
      <c r="C158" s="126">
        <v>1</v>
      </c>
    </row>
    <row r="159" spans="1:3" x14ac:dyDescent="0.25">
      <c r="A159" s="123" t="s">
        <v>843</v>
      </c>
      <c r="B159" s="123" t="s">
        <v>844</v>
      </c>
      <c r="C159" s="126">
        <v>1</v>
      </c>
    </row>
    <row r="160" spans="1:3" x14ac:dyDescent="0.25">
      <c r="A160" s="123" t="s">
        <v>228</v>
      </c>
      <c r="B160" s="123" t="s">
        <v>229</v>
      </c>
      <c r="C160" s="126">
        <v>1</v>
      </c>
    </row>
    <row r="161" spans="1:3" x14ac:dyDescent="0.25">
      <c r="A161" s="123" t="s">
        <v>851</v>
      </c>
      <c r="B161" s="123" t="s">
        <v>852</v>
      </c>
      <c r="C161" s="126">
        <v>1</v>
      </c>
    </row>
    <row r="162" spans="1:3" x14ac:dyDescent="0.25">
      <c r="A162" s="123" t="s">
        <v>230</v>
      </c>
      <c r="B162" s="123" t="s">
        <v>231</v>
      </c>
      <c r="C162" s="126">
        <v>1</v>
      </c>
    </row>
    <row r="163" spans="1:3" x14ac:dyDescent="0.25">
      <c r="A163" s="123" t="s">
        <v>859</v>
      </c>
      <c r="B163" s="123" t="s">
        <v>860</v>
      </c>
      <c r="C163" s="126">
        <v>1</v>
      </c>
    </row>
    <row r="164" spans="1:3" x14ac:dyDescent="0.25">
      <c r="A164" s="123" t="s">
        <v>232</v>
      </c>
      <c r="B164" s="123" t="s">
        <v>233</v>
      </c>
      <c r="C164" s="126">
        <v>1</v>
      </c>
    </row>
    <row r="165" spans="1:3" x14ac:dyDescent="0.25">
      <c r="A165" s="123" t="s">
        <v>536</v>
      </c>
      <c r="B165" s="123" t="s">
        <v>537</v>
      </c>
      <c r="C165" s="126">
        <v>1</v>
      </c>
    </row>
    <row r="166" spans="1:3" x14ac:dyDescent="0.25">
      <c r="A166" s="123" t="s">
        <v>234</v>
      </c>
      <c r="B166" s="123" t="s">
        <v>235</v>
      </c>
      <c r="C166" s="126">
        <v>1</v>
      </c>
    </row>
    <row r="167" spans="1:3" x14ac:dyDescent="0.25">
      <c r="A167" s="123" t="s">
        <v>558</v>
      </c>
      <c r="B167" s="123" t="s">
        <v>559</v>
      </c>
      <c r="C167" s="126">
        <v>1</v>
      </c>
    </row>
    <row r="168" spans="1:3" x14ac:dyDescent="0.25">
      <c r="A168" s="123" t="s">
        <v>236</v>
      </c>
      <c r="B168" s="123" t="s">
        <v>237</v>
      </c>
      <c r="C168" s="126">
        <v>1</v>
      </c>
    </row>
    <row r="169" spans="1:3" x14ac:dyDescent="0.25">
      <c r="A169" s="123" t="s">
        <v>407</v>
      </c>
      <c r="B169" s="123" t="s">
        <v>408</v>
      </c>
      <c r="C169" s="126">
        <v>1</v>
      </c>
    </row>
    <row r="170" spans="1:3" x14ac:dyDescent="0.25">
      <c r="A170" s="123" t="s">
        <v>238</v>
      </c>
      <c r="B170" s="123" t="s">
        <v>239</v>
      </c>
      <c r="C170" s="126">
        <v>1</v>
      </c>
    </row>
    <row r="171" spans="1:3" x14ac:dyDescent="0.25">
      <c r="A171" s="123" t="s">
        <v>538</v>
      </c>
      <c r="B171" s="123" t="s">
        <v>539</v>
      </c>
      <c r="C171" s="126">
        <v>1</v>
      </c>
    </row>
    <row r="172" spans="1:3" x14ac:dyDescent="0.25">
      <c r="A172" s="123" t="s">
        <v>240</v>
      </c>
      <c r="B172" s="123" t="s">
        <v>241</v>
      </c>
      <c r="C172" s="126">
        <v>1</v>
      </c>
    </row>
    <row r="173" spans="1:3" x14ac:dyDescent="0.25">
      <c r="A173" s="123" t="s">
        <v>943</v>
      </c>
      <c r="B173" s="123" t="s">
        <v>944</v>
      </c>
      <c r="C173" s="126">
        <v>1</v>
      </c>
    </row>
    <row r="174" spans="1:3" x14ac:dyDescent="0.25">
      <c r="A174" s="123" t="s">
        <v>244</v>
      </c>
      <c r="B174" s="123" t="s">
        <v>245</v>
      </c>
      <c r="C174" s="126">
        <v>1</v>
      </c>
    </row>
    <row r="175" spans="1:3" x14ac:dyDescent="0.25">
      <c r="A175" s="123" t="s">
        <v>683</v>
      </c>
      <c r="B175" s="123" t="s">
        <v>684</v>
      </c>
      <c r="C175" s="126">
        <v>1</v>
      </c>
    </row>
    <row r="176" spans="1:3" x14ac:dyDescent="0.25">
      <c r="A176" s="123" t="s">
        <v>246</v>
      </c>
      <c r="B176" s="123" t="s">
        <v>247</v>
      </c>
      <c r="C176" s="126">
        <v>1</v>
      </c>
    </row>
    <row r="177" spans="1:3" x14ac:dyDescent="0.25">
      <c r="A177" s="123" t="s">
        <v>775</v>
      </c>
      <c r="B177" s="123" t="s">
        <v>776</v>
      </c>
      <c r="C177" s="126">
        <v>1</v>
      </c>
    </row>
    <row r="178" spans="1:3" x14ac:dyDescent="0.25">
      <c r="A178" s="123" t="s">
        <v>248</v>
      </c>
      <c r="B178" s="123" t="s">
        <v>249</v>
      </c>
      <c r="C178" s="126">
        <v>1</v>
      </c>
    </row>
    <row r="179" spans="1:3" x14ac:dyDescent="0.25">
      <c r="A179" s="123" t="s">
        <v>492</v>
      </c>
      <c r="B179" s="123" t="s">
        <v>493</v>
      </c>
      <c r="C179" s="126">
        <v>1</v>
      </c>
    </row>
    <row r="180" spans="1:3" x14ac:dyDescent="0.25">
      <c r="A180" s="123" t="s">
        <v>250</v>
      </c>
      <c r="B180" s="123" t="s">
        <v>251</v>
      </c>
      <c r="C180" s="126">
        <v>1</v>
      </c>
    </row>
    <row r="181" spans="1:3" x14ac:dyDescent="0.25">
      <c r="A181" s="123" t="s">
        <v>496</v>
      </c>
      <c r="B181" s="123" t="s">
        <v>497</v>
      </c>
      <c r="C181" s="126">
        <v>1</v>
      </c>
    </row>
    <row r="182" spans="1:3" x14ac:dyDescent="0.25">
      <c r="A182" s="123" t="s">
        <v>252</v>
      </c>
      <c r="B182" s="123" t="s">
        <v>253</v>
      </c>
      <c r="C182" s="126">
        <v>1</v>
      </c>
    </row>
    <row r="183" spans="1:3" x14ac:dyDescent="0.25">
      <c r="A183" s="123" t="s">
        <v>500</v>
      </c>
      <c r="B183" s="123" t="s">
        <v>501</v>
      </c>
      <c r="C183" s="126">
        <v>1</v>
      </c>
    </row>
    <row r="184" spans="1:3" x14ac:dyDescent="0.25">
      <c r="A184" s="123" t="s">
        <v>256</v>
      </c>
      <c r="B184" s="123" t="s">
        <v>257</v>
      </c>
      <c r="C184" s="126">
        <v>1</v>
      </c>
    </row>
    <row r="185" spans="1:3" x14ac:dyDescent="0.25">
      <c r="A185" s="123" t="s">
        <v>506</v>
      </c>
      <c r="B185" s="123" t="s">
        <v>507</v>
      </c>
      <c r="C185" s="126">
        <v>1</v>
      </c>
    </row>
    <row r="186" spans="1:3" x14ac:dyDescent="0.25">
      <c r="A186" s="123" t="s">
        <v>258</v>
      </c>
      <c r="B186" s="123" t="s">
        <v>259</v>
      </c>
      <c r="C186" s="126">
        <v>1</v>
      </c>
    </row>
    <row r="187" spans="1:3" x14ac:dyDescent="0.25">
      <c r="A187" s="123" t="s">
        <v>510</v>
      </c>
      <c r="B187" s="123" t="s">
        <v>511</v>
      </c>
      <c r="C187" s="126">
        <v>1</v>
      </c>
    </row>
    <row r="188" spans="1:3" x14ac:dyDescent="0.25">
      <c r="A188" s="123" t="s">
        <v>266</v>
      </c>
      <c r="B188" s="123" t="s">
        <v>267</v>
      </c>
      <c r="C188" s="126">
        <v>1</v>
      </c>
    </row>
    <row r="189" spans="1:3" x14ac:dyDescent="0.25">
      <c r="A189" s="123" t="s">
        <v>514</v>
      </c>
      <c r="B189" s="123" t="s">
        <v>515</v>
      </c>
      <c r="C189" s="126">
        <v>1</v>
      </c>
    </row>
    <row r="190" spans="1:3" x14ac:dyDescent="0.25">
      <c r="A190" s="123" t="s">
        <v>268</v>
      </c>
      <c r="B190" s="123" t="s">
        <v>269</v>
      </c>
      <c r="C190" s="126">
        <v>1</v>
      </c>
    </row>
    <row r="191" spans="1:3" x14ac:dyDescent="0.25">
      <c r="A191" s="123" t="s">
        <v>520</v>
      </c>
      <c r="B191" s="123" t="s">
        <v>521</v>
      </c>
      <c r="C191" s="126">
        <v>1</v>
      </c>
    </row>
    <row r="192" spans="1:3" x14ac:dyDescent="0.25">
      <c r="A192" s="123" t="s">
        <v>270</v>
      </c>
      <c r="B192" s="123" t="s">
        <v>271</v>
      </c>
      <c r="C192" s="126">
        <v>1</v>
      </c>
    </row>
    <row r="193" spans="1:3" x14ac:dyDescent="0.25">
      <c r="A193" s="123" t="s">
        <v>524</v>
      </c>
      <c r="B193" s="123" t="s">
        <v>525</v>
      </c>
      <c r="C193" s="126">
        <v>1</v>
      </c>
    </row>
    <row r="194" spans="1:3" x14ac:dyDescent="0.25">
      <c r="A194" s="123" t="s">
        <v>272</v>
      </c>
      <c r="B194" s="123" t="s">
        <v>273</v>
      </c>
      <c r="C194" s="126">
        <v>1</v>
      </c>
    </row>
    <row r="195" spans="1:3" x14ac:dyDescent="0.25">
      <c r="A195" s="123" t="s">
        <v>530</v>
      </c>
      <c r="B195" s="123" t="s">
        <v>531</v>
      </c>
      <c r="C195" s="126">
        <v>1</v>
      </c>
    </row>
    <row r="196" spans="1:3" x14ac:dyDescent="0.25">
      <c r="A196" s="123" t="s">
        <v>274</v>
      </c>
      <c r="B196" s="123" t="s">
        <v>275</v>
      </c>
      <c r="C196" s="126">
        <v>1</v>
      </c>
    </row>
    <row r="197" spans="1:3" x14ac:dyDescent="0.25">
      <c r="A197" s="123" t="s">
        <v>546</v>
      </c>
      <c r="B197" s="123" t="s">
        <v>547</v>
      </c>
      <c r="C197" s="126">
        <v>1</v>
      </c>
    </row>
    <row r="198" spans="1:3" x14ac:dyDescent="0.25">
      <c r="A198" s="123" t="s">
        <v>276</v>
      </c>
      <c r="B198" s="123" t="s">
        <v>277</v>
      </c>
      <c r="C198" s="126">
        <v>1</v>
      </c>
    </row>
    <row r="199" spans="1:3" x14ac:dyDescent="0.25">
      <c r="A199" s="123" t="s">
        <v>552</v>
      </c>
      <c r="B199" s="123" t="s">
        <v>553</v>
      </c>
      <c r="C199" s="126">
        <v>1</v>
      </c>
    </row>
    <row r="200" spans="1:3" x14ac:dyDescent="0.25">
      <c r="A200" s="123" t="s">
        <v>278</v>
      </c>
      <c r="B200" s="123" t="s">
        <v>279</v>
      </c>
      <c r="C200" s="127">
        <v>1</v>
      </c>
    </row>
    <row r="201" spans="1:3" x14ac:dyDescent="0.25">
      <c r="A201" s="123" t="s">
        <v>556</v>
      </c>
      <c r="B201" s="123" t="s">
        <v>557</v>
      </c>
      <c r="C201" s="126">
        <v>1</v>
      </c>
    </row>
    <row r="202" spans="1:3" x14ac:dyDescent="0.25">
      <c r="A202" s="123" t="s">
        <v>280</v>
      </c>
      <c r="B202" s="123" t="s">
        <v>281</v>
      </c>
      <c r="C202" s="126">
        <v>1</v>
      </c>
    </row>
    <row r="203" spans="1:3" x14ac:dyDescent="0.25">
      <c r="A203" s="123" t="s">
        <v>566</v>
      </c>
      <c r="B203" s="123" t="s">
        <v>567</v>
      </c>
      <c r="C203" s="126">
        <v>1</v>
      </c>
    </row>
    <row r="204" spans="1:3" x14ac:dyDescent="0.25">
      <c r="A204" s="123" t="s">
        <v>284</v>
      </c>
      <c r="B204" s="123" t="s">
        <v>285</v>
      </c>
      <c r="C204" s="126">
        <v>1</v>
      </c>
    </row>
    <row r="205" spans="1:3" x14ac:dyDescent="0.25">
      <c r="A205" s="123" t="s">
        <v>570</v>
      </c>
      <c r="B205" s="123" t="s">
        <v>571</v>
      </c>
      <c r="C205" s="126">
        <v>1</v>
      </c>
    </row>
    <row r="206" spans="1:3" x14ac:dyDescent="0.25">
      <c r="A206" s="123" t="s">
        <v>286</v>
      </c>
      <c r="B206" s="123" t="s">
        <v>287</v>
      </c>
      <c r="C206" s="126">
        <v>1</v>
      </c>
    </row>
    <row r="207" spans="1:3" x14ac:dyDescent="0.25">
      <c r="A207" s="123" t="s">
        <v>578</v>
      </c>
      <c r="B207" s="123" t="s">
        <v>579</v>
      </c>
      <c r="C207" s="126">
        <v>1</v>
      </c>
    </row>
    <row r="208" spans="1:3" x14ac:dyDescent="0.25">
      <c r="A208" s="123" t="s">
        <v>288</v>
      </c>
      <c r="B208" s="123" t="s">
        <v>289</v>
      </c>
      <c r="C208" s="126">
        <v>1</v>
      </c>
    </row>
    <row r="209" spans="1:3" x14ac:dyDescent="0.25">
      <c r="A209" s="123" t="s">
        <v>584</v>
      </c>
      <c r="B209" s="123" t="s">
        <v>585</v>
      </c>
      <c r="C209" s="126">
        <v>1</v>
      </c>
    </row>
    <row r="210" spans="1:3" x14ac:dyDescent="0.25">
      <c r="A210" s="123" t="s">
        <v>290</v>
      </c>
      <c r="B210" s="123" t="s">
        <v>291</v>
      </c>
      <c r="C210" s="126">
        <v>1</v>
      </c>
    </row>
    <row r="211" spans="1:3" x14ac:dyDescent="0.25">
      <c r="A211" s="123" t="s">
        <v>588</v>
      </c>
      <c r="B211" s="123" t="s">
        <v>589</v>
      </c>
      <c r="C211" s="126">
        <v>1</v>
      </c>
    </row>
    <row r="212" spans="1:3" x14ac:dyDescent="0.25">
      <c r="A212" s="123" t="s">
        <v>292</v>
      </c>
      <c r="B212" s="123" t="s">
        <v>293</v>
      </c>
      <c r="C212" s="126">
        <v>1</v>
      </c>
    </row>
    <row r="213" spans="1:3" x14ac:dyDescent="0.25">
      <c r="A213" s="123" t="s">
        <v>594</v>
      </c>
      <c r="B213" s="123" t="s">
        <v>595</v>
      </c>
      <c r="C213" s="126">
        <v>1</v>
      </c>
    </row>
    <row r="214" spans="1:3" x14ac:dyDescent="0.25">
      <c r="A214" s="123" t="s">
        <v>294</v>
      </c>
      <c r="B214" s="123" t="s">
        <v>295</v>
      </c>
      <c r="C214" s="126">
        <v>1</v>
      </c>
    </row>
    <row r="215" spans="1:3" x14ac:dyDescent="0.25">
      <c r="A215" s="123" t="s">
        <v>600</v>
      </c>
      <c r="B215" s="123" t="s">
        <v>601</v>
      </c>
      <c r="C215" s="126">
        <v>1</v>
      </c>
    </row>
    <row r="216" spans="1:3" x14ac:dyDescent="0.25">
      <c r="A216" s="123" t="s">
        <v>298</v>
      </c>
      <c r="B216" s="123" t="s">
        <v>299</v>
      </c>
      <c r="C216" s="126">
        <v>1</v>
      </c>
    </row>
    <row r="217" spans="1:3" x14ac:dyDescent="0.25">
      <c r="A217" s="123" t="s">
        <v>606</v>
      </c>
      <c r="B217" s="123" t="s">
        <v>607</v>
      </c>
      <c r="C217" s="126">
        <v>1</v>
      </c>
    </row>
    <row r="218" spans="1:3" x14ac:dyDescent="0.25">
      <c r="A218" s="123" t="s">
        <v>300</v>
      </c>
      <c r="B218" s="123" t="s">
        <v>301</v>
      </c>
      <c r="C218" s="126">
        <v>1</v>
      </c>
    </row>
    <row r="219" spans="1:3" x14ac:dyDescent="0.25">
      <c r="A219" s="123" t="s">
        <v>610</v>
      </c>
      <c r="B219" s="123" t="s">
        <v>611</v>
      </c>
      <c r="C219" s="126">
        <v>1</v>
      </c>
    </row>
    <row r="220" spans="1:3" x14ac:dyDescent="0.25">
      <c r="A220" s="123" t="s">
        <v>306</v>
      </c>
      <c r="B220" s="123" t="s">
        <v>307</v>
      </c>
      <c r="C220" s="126">
        <v>1</v>
      </c>
    </row>
    <row r="221" spans="1:3" x14ac:dyDescent="0.25">
      <c r="A221" s="123" t="s">
        <v>614</v>
      </c>
      <c r="B221" s="123" t="s">
        <v>615</v>
      </c>
      <c r="C221" s="126">
        <v>1</v>
      </c>
    </row>
    <row r="222" spans="1:3" x14ac:dyDescent="0.25">
      <c r="A222" s="123" t="s">
        <v>308</v>
      </c>
      <c r="B222" s="123" t="s">
        <v>309</v>
      </c>
      <c r="C222" s="126">
        <v>1</v>
      </c>
    </row>
    <row r="223" spans="1:3" x14ac:dyDescent="0.25">
      <c r="A223" s="123" t="s">
        <v>618</v>
      </c>
      <c r="B223" s="123" t="s">
        <v>619</v>
      </c>
      <c r="C223" s="126">
        <v>1</v>
      </c>
    </row>
    <row r="224" spans="1:3" x14ac:dyDescent="0.25">
      <c r="A224" s="123" t="s">
        <v>310</v>
      </c>
      <c r="B224" s="123" t="s">
        <v>311</v>
      </c>
      <c r="C224" s="126">
        <v>1</v>
      </c>
    </row>
    <row r="225" spans="1:3" x14ac:dyDescent="0.25">
      <c r="A225" s="123" t="s">
        <v>939</v>
      </c>
      <c r="B225" s="123" t="s">
        <v>940</v>
      </c>
      <c r="C225" s="126">
        <v>1</v>
      </c>
    </row>
    <row r="226" spans="1:3" x14ac:dyDescent="0.25">
      <c r="A226" s="123" t="s">
        <v>312</v>
      </c>
      <c r="B226" s="123" t="s">
        <v>313</v>
      </c>
      <c r="C226" s="126">
        <v>1</v>
      </c>
    </row>
    <row r="227" spans="1:3" x14ac:dyDescent="0.25">
      <c r="A227" s="123" t="s">
        <v>626</v>
      </c>
      <c r="B227" s="123" t="s">
        <v>627</v>
      </c>
      <c r="C227" s="126">
        <v>1</v>
      </c>
    </row>
    <row r="228" spans="1:3" x14ac:dyDescent="0.25">
      <c r="A228" s="123" t="s">
        <v>314</v>
      </c>
      <c r="B228" s="123" t="s">
        <v>315</v>
      </c>
      <c r="C228" s="126">
        <v>1</v>
      </c>
    </row>
    <row r="229" spans="1:3" x14ac:dyDescent="0.25">
      <c r="A229" s="123" t="s">
        <v>630</v>
      </c>
      <c r="B229" s="123" t="s">
        <v>631</v>
      </c>
      <c r="C229" s="126">
        <v>1</v>
      </c>
    </row>
    <row r="230" spans="1:3" x14ac:dyDescent="0.25">
      <c r="A230" s="123" t="s">
        <v>316</v>
      </c>
      <c r="B230" s="123" t="s">
        <v>317</v>
      </c>
      <c r="C230" s="126">
        <v>1</v>
      </c>
    </row>
    <row r="231" spans="1:3" x14ac:dyDescent="0.25">
      <c r="A231" s="123" t="s">
        <v>634</v>
      </c>
      <c r="B231" s="123" t="s">
        <v>635</v>
      </c>
      <c r="C231" s="126">
        <v>1</v>
      </c>
    </row>
    <row r="232" spans="1:3" x14ac:dyDescent="0.25">
      <c r="A232" s="123" t="s">
        <v>320</v>
      </c>
      <c r="B232" s="123" t="s">
        <v>321</v>
      </c>
      <c r="C232" s="126">
        <v>1</v>
      </c>
    </row>
    <row r="233" spans="1:3" x14ac:dyDescent="0.25">
      <c r="A233" s="123" t="s">
        <v>638</v>
      </c>
      <c r="B233" s="123" t="s">
        <v>639</v>
      </c>
      <c r="C233" s="126">
        <v>1</v>
      </c>
    </row>
    <row r="234" spans="1:3" x14ac:dyDescent="0.25">
      <c r="A234" s="123" t="s">
        <v>322</v>
      </c>
      <c r="B234" s="123" t="s">
        <v>323</v>
      </c>
      <c r="C234" s="126">
        <v>1</v>
      </c>
    </row>
    <row r="235" spans="1:3" x14ac:dyDescent="0.25">
      <c r="A235" s="123" t="s">
        <v>644</v>
      </c>
      <c r="B235" s="123" t="s">
        <v>645</v>
      </c>
      <c r="C235" s="126">
        <v>1</v>
      </c>
    </row>
    <row r="236" spans="1:3" x14ac:dyDescent="0.25">
      <c r="A236" s="123" t="s">
        <v>324</v>
      </c>
      <c r="B236" s="123" t="s">
        <v>325</v>
      </c>
      <c r="C236" s="126">
        <v>1</v>
      </c>
    </row>
    <row r="237" spans="1:3" x14ac:dyDescent="0.25">
      <c r="A237" s="123" t="s">
        <v>648</v>
      </c>
      <c r="B237" s="123" t="s">
        <v>649</v>
      </c>
      <c r="C237" s="126">
        <v>1</v>
      </c>
    </row>
    <row r="238" spans="1:3" x14ac:dyDescent="0.25">
      <c r="A238" s="123" t="s">
        <v>326</v>
      </c>
      <c r="B238" s="123" t="s">
        <v>327</v>
      </c>
      <c r="C238" s="126">
        <v>1</v>
      </c>
    </row>
    <row r="239" spans="1:3" x14ac:dyDescent="0.25">
      <c r="A239" s="123" t="s">
        <v>652</v>
      </c>
      <c r="B239" s="123" t="s">
        <v>653</v>
      </c>
      <c r="C239" s="126">
        <v>1</v>
      </c>
    </row>
    <row r="240" spans="1:3" x14ac:dyDescent="0.25">
      <c r="A240" s="123" t="s">
        <v>900</v>
      </c>
      <c r="B240" s="123" t="s">
        <v>901</v>
      </c>
      <c r="C240" s="126">
        <v>1</v>
      </c>
    </row>
    <row r="241" spans="1:3" x14ac:dyDescent="0.25">
      <c r="A241" s="123" t="s">
        <v>656</v>
      </c>
      <c r="B241" s="123" t="s">
        <v>657</v>
      </c>
      <c r="C241" s="126">
        <v>1</v>
      </c>
    </row>
    <row r="242" spans="1:3" x14ac:dyDescent="0.25">
      <c r="A242" s="123" t="s">
        <v>330</v>
      </c>
      <c r="B242" s="123" t="s">
        <v>331</v>
      </c>
      <c r="C242" s="126">
        <v>1</v>
      </c>
    </row>
    <row r="243" spans="1:3" x14ac:dyDescent="0.25">
      <c r="A243" s="123" t="s">
        <v>660</v>
      </c>
      <c r="B243" s="123" t="s">
        <v>661</v>
      </c>
      <c r="C243" s="126">
        <v>1</v>
      </c>
    </row>
    <row r="244" spans="1:3" x14ac:dyDescent="0.25">
      <c r="A244" s="123" t="s">
        <v>332</v>
      </c>
      <c r="B244" s="123" t="s">
        <v>333</v>
      </c>
      <c r="C244" s="126">
        <v>1</v>
      </c>
    </row>
    <row r="245" spans="1:3" x14ac:dyDescent="0.25">
      <c r="A245" s="123" t="s">
        <v>664</v>
      </c>
      <c r="B245" s="123" t="s">
        <v>665</v>
      </c>
      <c r="C245" s="126">
        <v>1</v>
      </c>
    </row>
    <row r="246" spans="1:3" x14ac:dyDescent="0.25">
      <c r="A246" s="123" t="s">
        <v>336</v>
      </c>
      <c r="B246" s="123" t="s">
        <v>337</v>
      </c>
      <c r="C246" s="126">
        <v>1</v>
      </c>
    </row>
    <row r="247" spans="1:3" x14ac:dyDescent="0.25">
      <c r="A247" s="123" t="s">
        <v>670</v>
      </c>
      <c r="B247" s="123" t="s">
        <v>671</v>
      </c>
      <c r="C247" s="126">
        <v>1</v>
      </c>
    </row>
    <row r="248" spans="1:3" x14ac:dyDescent="0.25">
      <c r="A248" s="123" t="s">
        <v>338</v>
      </c>
      <c r="B248" s="123" t="s">
        <v>339</v>
      </c>
      <c r="C248" s="126">
        <v>1</v>
      </c>
    </row>
    <row r="249" spans="1:3" x14ac:dyDescent="0.25">
      <c r="A249" s="123" t="s">
        <v>674</v>
      </c>
      <c r="B249" s="123" t="s">
        <v>675</v>
      </c>
      <c r="C249" s="126">
        <v>1</v>
      </c>
    </row>
    <row r="250" spans="1:3" x14ac:dyDescent="0.25">
      <c r="A250" s="123" t="s">
        <v>340</v>
      </c>
      <c r="B250" s="123" t="s">
        <v>341</v>
      </c>
      <c r="C250" s="126">
        <v>1</v>
      </c>
    </row>
    <row r="251" spans="1:3" x14ac:dyDescent="0.25">
      <c r="A251" s="123" t="s">
        <v>677</v>
      </c>
      <c r="B251" s="123" t="s">
        <v>678</v>
      </c>
      <c r="C251" s="126">
        <v>1</v>
      </c>
    </row>
    <row r="252" spans="1:3" x14ac:dyDescent="0.25">
      <c r="A252" s="123" t="s">
        <v>904</v>
      </c>
      <c r="B252" s="123" t="s">
        <v>905</v>
      </c>
      <c r="C252" s="126">
        <v>1</v>
      </c>
    </row>
    <row r="253" spans="1:3" x14ac:dyDescent="0.25">
      <c r="A253" s="123" t="s">
        <v>681</v>
      </c>
      <c r="B253" s="123" t="s">
        <v>682</v>
      </c>
      <c r="C253" s="126">
        <v>1</v>
      </c>
    </row>
    <row r="254" spans="1:3" x14ac:dyDescent="0.25">
      <c r="A254" s="123" t="s">
        <v>344</v>
      </c>
      <c r="B254" s="123" t="s">
        <v>345</v>
      </c>
      <c r="C254" s="126">
        <v>1</v>
      </c>
    </row>
    <row r="255" spans="1:3" x14ac:dyDescent="0.25">
      <c r="A255" s="123" t="s">
        <v>688</v>
      </c>
      <c r="B255" s="123" t="s">
        <v>689</v>
      </c>
      <c r="C255" s="126">
        <v>1</v>
      </c>
    </row>
    <row r="256" spans="1:3" x14ac:dyDescent="0.25">
      <c r="A256" s="123" t="s">
        <v>346</v>
      </c>
      <c r="B256" s="123" t="s">
        <v>347</v>
      </c>
      <c r="C256" s="126">
        <v>1</v>
      </c>
    </row>
    <row r="257" spans="1:3" x14ac:dyDescent="0.25">
      <c r="A257" s="123" t="s">
        <v>692</v>
      </c>
      <c r="B257" s="123" t="s">
        <v>693</v>
      </c>
      <c r="C257" s="126">
        <v>1</v>
      </c>
    </row>
    <row r="258" spans="1:3" x14ac:dyDescent="0.25">
      <c r="A258" s="123" t="s">
        <v>348</v>
      </c>
      <c r="B258" s="123" t="s">
        <v>349</v>
      </c>
      <c r="C258" s="126">
        <v>1</v>
      </c>
    </row>
    <row r="259" spans="1:3" x14ac:dyDescent="0.25">
      <c r="A259" s="123" t="s">
        <v>696</v>
      </c>
      <c r="B259" s="123" t="s">
        <v>697</v>
      </c>
      <c r="C259" s="126">
        <v>1</v>
      </c>
    </row>
    <row r="260" spans="1:3" x14ac:dyDescent="0.25">
      <c r="A260" s="123" t="s">
        <v>350</v>
      </c>
      <c r="B260" s="123" t="s">
        <v>351</v>
      </c>
      <c r="C260" s="126">
        <v>1</v>
      </c>
    </row>
    <row r="261" spans="1:3" x14ac:dyDescent="0.25">
      <c r="A261" s="123" t="s">
        <v>700</v>
      </c>
      <c r="B261" s="123" t="s">
        <v>1071</v>
      </c>
      <c r="C261" s="126">
        <v>1</v>
      </c>
    </row>
    <row r="262" spans="1:3" x14ac:dyDescent="0.25">
      <c r="A262" s="123" t="s">
        <v>352</v>
      </c>
      <c r="B262" s="123" t="s">
        <v>155</v>
      </c>
      <c r="C262" s="126">
        <v>1</v>
      </c>
    </row>
    <row r="263" spans="1:3" x14ac:dyDescent="0.25">
      <c r="A263" s="123" t="s">
        <v>705</v>
      </c>
      <c r="B263" s="123" t="s">
        <v>706</v>
      </c>
      <c r="C263" s="126">
        <v>1</v>
      </c>
    </row>
    <row r="264" spans="1:3" x14ac:dyDescent="0.25">
      <c r="A264" s="123" t="s">
        <v>363</v>
      </c>
      <c r="B264" s="123" t="s">
        <v>364</v>
      </c>
      <c r="C264" s="126">
        <v>1</v>
      </c>
    </row>
    <row r="265" spans="1:3" x14ac:dyDescent="0.25">
      <c r="A265" s="123" t="s">
        <v>711</v>
      </c>
      <c r="B265" s="123" t="s">
        <v>712</v>
      </c>
      <c r="C265" s="126">
        <v>1</v>
      </c>
    </row>
    <row r="266" spans="1:3" x14ac:dyDescent="0.25">
      <c r="A266" s="123" t="s">
        <v>365</v>
      </c>
      <c r="B266" s="123" t="s">
        <v>366</v>
      </c>
      <c r="C266" s="126">
        <v>1</v>
      </c>
    </row>
    <row r="267" spans="1:3" x14ac:dyDescent="0.25">
      <c r="A267" s="123" t="s">
        <v>721</v>
      </c>
      <c r="B267" s="123" t="s">
        <v>722</v>
      </c>
      <c r="C267" s="126">
        <v>1</v>
      </c>
    </row>
    <row r="268" spans="1:3" x14ac:dyDescent="0.25">
      <c r="A268" s="123" t="s">
        <v>367</v>
      </c>
      <c r="B268" s="123" t="s">
        <v>368</v>
      </c>
      <c r="C268" s="126">
        <v>1</v>
      </c>
    </row>
    <row r="269" spans="1:3" x14ac:dyDescent="0.25">
      <c r="A269" s="123" t="s">
        <v>725</v>
      </c>
      <c r="B269" s="123" t="s">
        <v>726</v>
      </c>
      <c r="C269" s="126">
        <v>1</v>
      </c>
    </row>
    <row r="270" spans="1:3" x14ac:dyDescent="0.25">
      <c r="A270" s="123" t="s">
        <v>369</v>
      </c>
      <c r="B270" s="123" t="s">
        <v>370</v>
      </c>
      <c r="C270" s="126">
        <v>1</v>
      </c>
    </row>
    <row r="271" spans="1:3" x14ac:dyDescent="0.25">
      <c r="A271" s="123" t="s">
        <v>729</v>
      </c>
      <c r="B271" s="123" t="s">
        <v>730</v>
      </c>
      <c r="C271" s="126">
        <v>1</v>
      </c>
    </row>
    <row r="272" spans="1:3" x14ac:dyDescent="0.25">
      <c r="A272" s="123" t="s">
        <v>371</v>
      </c>
      <c r="B272" s="123" t="s">
        <v>372</v>
      </c>
      <c r="C272" s="126">
        <v>1</v>
      </c>
    </row>
    <row r="273" spans="1:3" x14ac:dyDescent="0.25">
      <c r="A273" s="123" t="s">
        <v>735</v>
      </c>
      <c r="B273" s="123" t="s">
        <v>736</v>
      </c>
      <c r="C273" s="126">
        <v>1</v>
      </c>
    </row>
    <row r="274" spans="1:3" x14ac:dyDescent="0.25">
      <c r="A274" s="123" t="s">
        <v>373</v>
      </c>
      <c r="B274" s="123" t="s">
        <v>374</v>
      </c>
      <c r="C274" s="126">
        <v>1</v>
      </c>
    </row>
    <row r="275" spans="1:3" x14ac:dyDescent="0.25">
      <c r="A275" s="123" t="s">
        <v>737</v>
      </c>
      <c r="B275" s="123" t="s">
        <v>738</v>
      </c>
      <c r="C275" s="126">
        <v>1</v>
      </c>
    </row>
    <row r="276" spans="1:3" x14ac:dyDescent="0.25">
      <c r="A276" s="123" t="s">
        <v>375</v>
      </c>
      <c r="B276" s="123" t="s">
        <v>376</v>
      </c>
      <c r="C276" s="126">
        <v>1</v>
      </c>
    </row>
    <row r="277" spans="1:3" x14ac:dyDescent="0.25">
      <c r="A277" s="123" t="s">
        <v>741</v>
      </c>
      <c r="B277" s="123" t="s">
        <v>742</v>
      </c>
      <c r="C277" s="126">
        <v>1</v>
      </c>
    </row>
    <row r="278" spans="1:3" x14ac:dyDescent="0.25">
      <c r="A278" s="123" t="s">
        <v>379</v>
      </c>
      <c r="B278" s="123" t="s">
        <v>380</v>
      </c>
      <c r="C278" s="126">
        <v>1</v>
      </c>
    </row>
    <row r="279" spans="1:3" x14ac:dyDescent="0.25">
      <c r="A279" s="123" t="s">
        <v>751</v>
      </c>
      <c r="B279" s="123" t="s">
        <v>752</v>
      </c>
      <c r="C279" s="126">
        <v>1</v>
      </c>
    </row>
    <row r="280" spans="1:3" x14ac:dyDescent="0.25">
      <c r="A280" s="123" t="s">
        <v>381</v>
      </c>
      <c r="B280" s="123" t="s">
        <v>382</v>
      </c>
      <c r="C280" s="126">
        <v>1</v>
      </c>
    </row>
    <row r="281" spans="1:3" x14ac:dyDescent="0.25">
      <c r="A281" s="123" t="s">
        <v>757</v>
      </c>
      <c r="B281" s="123" t="s">
        <v>758</v>
      </c>
      <c r="C281" s="126">
        <v>1</v>
      </c>
    </row>
    <row r="282" spans="1:3" x14ac:dyDescent="0.25">
      <c r="A282" s="123" t="s">
        <v>383</v>
      </c>
      <c r="B282" s="123" t="s">
        <v>384</v>
      </c>
      <c r="C282" s="126">
        <v>1</v>
      </c>
    </row>
    <row r="283" spans="1:3" x14ac:dyDescent="0.25">
      <c r="A283" s="123" t="s">
        <v>763</v>
      </c>
      <c r="B283" s="123" t="s">
        <v>764</v>
      </c>
      <c r="C283" s="126">
        <v>1</v>
      </c>
    </row>
    <row r="284" spans="1:3" x14ac:dyDescent="0.25">
      <c r="A284" s="123" t="s">
        <v>385</v>
      </c>
      <c r="B284" s="123" t="s">
        <v>386</v>
      </c>
      <c r="C284" s="126">
        <v>1</v>
      </c>
    </row>
    <row r="285" spans="1:3" x14ac:dyDescent="0.25">
      <c r="A285" s="123" t="s">
        <v>767</v>
      </c>
      <c r="B285" s="123" t="s">
        <v>768</v>
      </c>
      <c r="C285" s="126">
        <v>1</v>
      </c>
    </row>
    <row r="286" spans="1:3" x14ac:dyDescent="0.25">
      <c r="A286" s="123" t="s">
        <v>389</v>
      </c>
      <c r="B286" s="123" t="s">
        <v>390</v>
      </c>
      <c r="C286" s="126">
        <v>1</v>
      </c>
    </row>
    <row r="287" spans="1:3" x14ac:dyDescent="0.25">
      <c r="A287" s="123" t="s">
        <v>771</v>
      </c>
      <c r="B287" s="123" t="s">
        <v>772</v>
      </c>
      <c r="C287" s="126">
        <v>1</v>
      </c>
    </row>
    <row r="288" spans="1:3" x14ac:dyDescent="0.25">
      <c r="A288" s="123" t="s">
        <v>391</v>
      </c>
      <c r="B288" s="123" t="s">
        <v>392</v>
      </c>
      <c r="C288" s="126">
        <v>1</v>
      </c>
    </row>
    <row r="289" spans="1:3" x14ac:dyDescent="0.25">
      <c r="A289" s="123" t="s">
        <v>779</v>
      </c>
      <c r="B289" s="123" t="s">
        <v>780</v>
      </c>
      <c r="C289" s="126">
        <v>1</v>
      </c>
    </row>
    <row r="290" spans="1:3" x14ac:dyDescent="0.25">
      <c r="A290" s="123" t="s">
        <v>393</v>
      </c>
      <c r="B290" s="123" t="s">
        <v>394</v>
      </c>
      <c r="C290" s="126">
        <v>1</v>
      </c>
    </row>
    <row r="291" spans="1:3" x14ac:dyDescent="0.25">
      <c r="A291" s="123" t="s">
        <v>783</v>
      </c>
      <c r="B291" s="123" t="s">
        <v>784</v>
      </c>
      <c r="C291" s="126">
        <v>1</v>
      </c>
    </row>
    <row r="292" spans="1:3" x14ac:dyDescent="0.25">
      <c r="A292" s="123" t="s">
        <v>395</v>
      </c>
      <c r="B292" s="123" t="s">
        <v>396</v>
      </c>
      <c r="C292" s="126">
        <v>1</v>
      </c>
    </row>
    <row r="293" spans="1:3" x14ac:dyDescent="0.25">
      <c r="A293" s="123" t="s">
        <v>789</v>
      </c>
      <c r="B293" s="123" t="s">
        <v>790</v>
      </c>
      <c r="C293" s="126">
        <v>1</v>
      </c>
    </row>
    <row r="294" spans="1:3" x14ac:dyDescent="0.25">
      <c r="A294" s="123" t="s">
        <v>397</v>
      </c>
      <c r="B294" s="123" t="s">
        <v>398</v>
      </c>
      <c r="C294" s="126">
        <v>1</v>
      </c>
    </row>
    <row r="295" spans="1:3" x14ac:dyDescent="0.25">
      <c r="A295" s="123" t="s">
        <v>795</v>
      </c>
      <c r="B295" s="123" t="s">
        <v>796</v>
      </c>
      <c r="C295" s="126">
        <v>1</v>
      </c>
    </row>
    <row r="296" spans="1:3" x14ac:dyDescent="0.25">
      <c r="A296" s="123" t="s">
        <v>910</v>
      </c>
      <c r="B296" s="123" t="s">
        <v>911</v>
      </c>
      <c r="C296" s="126">
        <v>1</v>
      </c>
    </row>
    <row r="297" spans="1:3" x14ac:dyDescent="0.25">
      <c r="A297" s="123" t="s">
        <v>799</v>
      </c>
      <c r="B297" s="123" t="s">
        <v>800</v>
      </c>
      <c r="C297" s="126">
        <v>1</v>
      </c>
    </row>
    <row r="298" spans="1:3" x14ac:dyDescent="0.25">
      <c r="A298" s="123" t="s">
        <v>411</v>
      </c>
      <c r="B298" s="123" t="s">
        <v>412</v>
      </c>
      <c r="C298" s="126">
        <v>1</v>
      </c>
    </row>
    <row r="299" spans="1:3" x14ac:dyDescent="0.25">
      <c r="A299" s="123" t="s">
        <v>803</v>
      </c>
      <c r="B299" s="123" t="s">
        <v>804</v>
      </c>
      <c r="C299" s="126">
        <v>1</v>
      </c>
    </row>
    <row r="300" spans="1:3" x14ac:dyDescent="0.25">
      <c r="A300" s="123" t="s">
        <v>413</v>
      </c>
      <c r="B300" s="123" t="s">
        <v>414</v>
      </c>
      <c r="C300" s="126">
        <v>1</v>
      </c>
    </row>
    <row r="301" spans="1:3" x14ac:dyDescent="0.25">
      <c r="A301" s="123" t="s">
        <v>807</v>
      </c>
      <c r="B301" s="123" t="s">
        <v>808</v>
      </c>
      <c r="C301" s="126">
        <v>1</v>
      </c>
    </row>
    <row r="302" spans="1:3" x14ac:dyDescent="0.25">
      <c r="A302" s="123" t="s">
        <v>415</v>
      </c>
      <c r="B302" s="123" t="s">
        <v>416</v>
      </c>
      <c r="C302" s="126">
        <v>1</v>
      </c>
    </row>
    <row r="303" spans="1:3" x14ac:dyDescent="0.25">
      <c r="A303" s="123" t="s">
        <v>813</v>
      </c>
      <c r="B303" s="123" t="s">
        <v>814</v>
      </c>
      <c r="C303" s="126">
        <v>1</v>
      </c>
    </row>
    <row r="304" spans="1:3" x14ac:dyDescent="0.25">
      <c r="A304" s="123" t="s">
        <v>417</v>
      </c>
      <c r="B304" s="123" t="s">
        <v>418</v>
      </c>
      <c r="C304" s="126">
        <v>1</v>
      </c>
    </row>
    <row r="305" spans="1:3" x14ac:dyDescent="0.25">
      <c r="A305" s="123" t="s">
        <v>817</v>
      </c>
      <c r="B305" s="123" t="s">
        <v>818</v>
      </c>
      <c r="C305" s="126">
        <v>1</v>
      </c>
    </row>
    <row r="306" spans="1:3" x14ac:dyDescent="0.25">
      <c r="A306" s="123" t="s">
        <v>419</v>
      </c>
      <c r="B306" s="123" t="s">
        <v>420</v>
      </c>
      <c r="C306" s="126">
        <v>1</v>
      </c>
    </row>
    <row r="307" spans="1:3" x14ac:dyDescent="0.25">
      <c r="A307" s="123" t="s">
        <v>825</v>
      </c>
      <c r="B307" s="123" t="s">
        <v>826</v>
      </c>
      <c r="C307" s="126">
        <v>1</v>
      </c>
    </row>
    <row r="308" spans="1:3" x14ac:dyDescent="0.25">
      <c r="A308" s="123" t="s">
        <v>421</v>
      </c>
      <c r="B308" s="123" t="s">
        <v>422</v>
      </c>
      <c r="C308" s="126">
        <v>1</v>
      </c>
    </row>
    <row r="309" spans="1:3" x14ac:dyDescent="0.25">
      <c r="A309" s="123" t="s">
        <v>829</v>
      </c>
      <c r="B309" s="123" t="s">
        <v>830</v>
      </c>
      <c r="C309" s="126">
        <v>1</v>
      </c>
    </row>
    <row r="310" spans="1:3" x14ac:dyDescent="0.25">
      <c r="A310" s="123" t="s">
        <v>423</v>
      </c>
      <c r="B310" s="123" t="s">
        <v>424</v>
      </c>
      <c r="C310" s="126">
        <v>1</v>
      </c>
    </row>
    <row r="311" spans="1:3" x14ac:dyDescent="0.25">
      <c r="A311" s="123" t="s">
        <v>833</v>
      </c>
      <c r="B311" s="123" t="s">
        <v>834</v>
      </c>
      <c r="C311" s="126">
        <v>1</v>
      </c>
    </row>
    <row r="312" spans="1:3" x14ac:dyDescent="0.25">
      <c r="A312" s="123" t="s">
        <v>435</v>
      </c>
      <c r="B312" s="123" t="s">
        <v>436</v>
      </c>
      <c r="C312" s="126">
        <v>1</v>
      </c>
    </row>
    <row r="313" spans="1:3" x14ac:dyDescent="0.25">
      <c r="A313" s="123" t="s">
        <v>837</v>
      </c>
      <c r="B313" s="123" t="s">
        <v>838</v>
      </c>
      <c r="C313" s="126">
        <v>1</v>
      </c>
    </row>
    <row r="314" spans="1:3" x14ac:dyDescent="0.25">
      <c r="A314" s="123" t="s">
        <v>437</v>
      </c>
      <c r="B314" s="123" t="s">
        <v>438</v>
      </c>
      <c r="C314" s="126">
        <v>1</v>
      </c>
    </row>
    <row r="315" spans="1:3" x14ac:dyDescent="0.25">
      <c r="A315" s="123" t="s">
        <v>841</v>
      </c>
      <c r="B315" s="123" t="s">
        <v>842</v>
      </c>
      <c r="C315" s="126">
        <v>1</v>
      </c>
    </row>
    <row r="316" spans="1:3" x14ac:dyDescent="0.25">
      <c r="A316" s="123" t="s">
        <v>439</v>
      </c>
      <c r="B316" s="123" t="s">
        <v>440</v>
      </c>
      <c r="C316" s="126">
        <v>1</v>
      </c>
    </row>
    <row r="317" spans="1:3" x14ac:dyDescent="0.25">
      <c r="A317" s="123" t="s">
        <v>845</v>
      </c>
      <c r="B317" s="123" t="s">
        <v>846</v>
      </c>
      <c r="C317" s="126">
        <v>1</v>
      </c>
    </row>
    <row r="318" spans="1:3" x14ac:dyDescent="0.25">
      <c r="A318" s="123" t="s">
        <v>441</v>
      </c>
      <c r="B318" s="123" t="s">
        <v>442</v>
      </c>
      <c r="C318" s="126">
        <v>1</v>
      </c>
    </row>
    <row r="319" spans="1:3" x14ac:dyDescent="0.25">
      <c r="A319" s="123" t="s">
        <v>849</v>
      </c>
      <c r="B319" s="123" t="s">
        <v>850</v>
      </c>
      <c r="C319" s="126">
        <v>1</v>
      </c>
    </row>
    <row r="320" spans="1:3" x14ac:dyDescent="0.25">
      <c r="A320" s="123" t="s">
        <v>443</v>
      </c>
      <c r="B320" s="123" t="s">
        <v>444</v>
      </c>
      <c r="C320" s="126">
        <v>1</v>
      </c>
    </row>
    <row r="321" spans="1:3" x14ac:dyDescent="0.25">
      <c r="A321" s="123" t="s">
        <v>853</v>
      </c>
      <c r="B321" s="123" t="s">
        <v>854</v>
      </c>
      <c r="C321" s="126">
        <v>1</v>
      </c>
    </row>
    <row r="322" spans="1:3" x14ac:dyDescent="0.25">
      <c r="A322" s="123" t="s">
        <v>445</v>
      </c>
      <c r="B322" s="123" t="s">
        <v>446</v>
      </c>
      <c r="C322" s="126">
        <v>1</v>
      </c>
    </row>
    <row r="323" spans="1:3" x14ac:dyDescent="0.25">
      <c r="A323" s="123" t="s">
        <v>857</v>
      </c>
      <c r="B323" s="123" t="s">
        <v>858</v>
      </c>
      <c r="C323" s="126">
        <v>1</v>
      </c>
    </row>
    <row r="324" spans="1:3" x14ac:dyDescent="0.25">
      <c r="A324" s="123" t="s">
        <v>447</v>
      </c>
      <c r="B324" s="123" t="s">
        <v>448</v>
      </c>
      <c r="C324" s="126">
        <v>1</v>
      </c>
    </row>
    <row r="325" spans="1:3" x14ac:dyDescent="0.25">
      <c r="A325" s="123" t="s">
        <v>260</v>
      </c>
      <c r="B325" s="123" t="s">
        <v>261</v>
      </c>
      <c r="C325" s="126">
        <v>1</v>
      </c>
    </row>
    <row r="326" spans="1:3" x14ac:dyDescent="0.25">
      <c r="A326" s="123" t="s">
        <v>449</v>
      </c>
      <c r="B326" s="123" t="s">
        <v>450</v>
      </c>
      <c r="C326" s="126">
        <v>1</v>
      </c>
    </row>
    <row r="327" spans="1:3" x14ac:dyDescent="0.25">
      <c r="A327" s="123" t="s">
        <v>49</v>
      </c>
      <c r="B327" s="123" t="s">
        <v>50</v>
      </c>
      <c r="C327" s="126">
        <v>1</v>
      </c>
    </row>
    <row r="328" spans="1:3" x14ac:dyDescent="0.25">
      <c r="A328" s="123" t="s">
        <v>451</v>
      </c>
      <c r="B328" s="123" t="s">
        <v>452</v>
      </c>
      <c r="C328" s="126">
        <v>1</v>
      </c>
    </row>
    <row r="329" spans="1:3" x14ac:dyDescent="0.25">
      <c r="A329" s="123" t="s">
        <v>182</v>
      </c>
      <c r="B329" s="123" t="s">
        <v>183</v>
      </c>
      <c r="C329" s="126">
        <v>1</v>
      </c>
    </row>
    <row r="330" spans="1:3" x14ac:dyDescent="0.25">
      <c r="A330" s="123" t="s">
        <v>457</v>
      </c>
      <c r="B330" s="123" t="s">
        <v>458</v>
      </c>
      <c r="C330" s="126">
        <v>1</v>
      </c>
    </row>
    <row r="331" spans="1:3" x14ac:dyDescent="0.25">
      <c r="A331" s="123" t="s">
        <v>401</v>
      </c>
      <c r="B331" s="123" t="s">
        <v>402</v>
      </c>
      <c r="C331" s="126">
        <v>1</v>
      </c>
    </row>
    <row r="332" spans="1:3" x14ac:dyDescent="0.25">
      <c r="A332" s="123" t="s">
        <v>459</v>
      </c>
      <c r="B332" s="123" t="s">
        <v>460</v>
      </c>
      <c r="C332" s="126">
        <v>1</v>
      </c>
    </row>
    <row r="333" spans="1:3" x14ac:dyDescent="0.25">
      <c r="A333" s="123" t="s">
        <v>403</v>
      </c>
      <c r="B333" s="123" t="s">
        <v>404</v>
      </c>
      <c r="C333" s="126">
        <v>1</v>
      </c>
    </row>
    <row r="334" spans="1:3" x14ac:dyDescent="0.25">
      <c r="A334" s="123" t="s">
        <v>461</v>
      </c>
      <c r="B334" s="123" t="s">
        <v>462</v>
      </c>
      <c r="C334" s="126">
        <v>1</v>
      </c>
    </row>
    <row r="335" spans="1:3" x14ac:dyDescent="0.25">
      <c r="A335" s="123" t="s">
        <v>353</v>
      </c>
      <c r="B335" s="123" t="s">
        <v>354</v>
      </c>
      <c r="C335" s="126">
        <v>1</v>
      </c>
    </row>
    <row r="336" spans="1:3" x14ac:dyDescent="0.25">
      <c r="A336" s="123" t="s">
        <v>463</v>
      </c>
      <c r="B336" s="123" t="s">
        <v>464</v>
      </c>
      <c r="C336" s="126">
        <v>1</v>
      </c>
    </row>
    <row r="337" spans="1:3" x14ac:dyDescent="0.25">
      <c r="A337" s="123" t="s">
        <v>717</v>
      </c>
      <c r="B337" s="123" t="s">
        <v>718</v>
      </c>
      <c r="C337" s="126">
        <v>1</v>
      </c>
    </row>
    <row r="338" spans="1:3" x14ac:dyDescent="0.25">
      <c r="A338" s="123" t="s">
        <v>465</v>
      </c>
      <c r="B338" s="123" t="s">
        <v>466</v>
      </c>
      <c r="C338" s="126">
        <v>1</v>
      </c>
    </row>
    <row r="339" spans="1:3" x14ac:dyDescent="0.25">
      <c r="A339" s="123" t="s">
        <v>51</v>
      </c>
      <c r="B339" s="123" t="s">
        <v>52</v>
      </c>
      <c r="C339" s="126">
        <v>1</v>
      </c>
    </row>
    <row r="340" spans="1:3" x14ac:dyDescent="0.25">
      <c r="A340" s="123" t="s">
        <v>469</v>
      </c>
      <c r="B340" s="123" t="s">
        <v>470</v>
      </c>
      <c r="C340" s="126">
        <v>1</v>
      </c>
    </row>
    <row r="341" spans="1:3" x14ac:dyDescent="0.25">
      <c r="A341" s="123" t="s">
        <v>425</v>
      </c>
      <c r="B341" s="123" t="s">
        <v>426</v>
      </c>
      <c r="C341" s="126">
        <v>1</v>
      </c>
    </row>
    <row r="342" spans="1:3" x14ac:dyDescent="0.25">
      <c r="A342" s="123" t="s">
        <v>471</v>
      </c>
      <c r="B342" s="123" t="s">
        <v>472</v>
      </c>
      <c r="C342" s="126">
        <v>1</v>
      </c>
    </row>
    <row r="343" spans="1:3" x14ac:dyDescent="0.25">
      <c r="A343" s="123" t="s">
        <v>131</v>
      </c>
      <c r="B343" s="123" t="s">
        <v>132</v>
      </c>
      <c r="C343" s="126">
        <v>1</v>
      </c>
    </row>
    <row r="344" spans="1:3" x14ac:dyDescent="0.25">
      <c r="A344" s="123" t="s">
        <v>473</v>
      </c>
      <c r="B344" s="123" t="s">
        <v>474</v>
      </c>
      <c r="C344" s="126">
        <v>1</v>
      </c>
    </row>
    <row r="345" spans="1:3" x14ac:dyDescent="0.25">
      <c r="A345" s="123" t="s">
        <v>540</v>
      </c>
      <c r="B345" s="123" t="s">
        <v>541</v>
      </c>
      <c r="C345" s="126">
        <v>1</v>
      </c>
    </row>
    <row r="346" spans="1:3" x14ac:dyDescent="0.25">
      <c r="A346" s="123" t="s">
        <v>477</v>
      </c>
      <c r="B346" s="123" t="s">
        <v>1083</v>
      </c>
      <c r="C346" s="126">
        <v>1</v>
      </c>
    </row>
    <row r="347" spans="1:3" x14ac:dyDescent="0.25">
      <c r="A347" s="123" t="s">
        <v>355</v>
      </c>
      <c r="B347" s="123" t="s">
        <v>356</v>
      </c>
      <c r="C347" s="126">
        <v>1</v>
      </c>
    </row>
    <row r="348" spans="1:3" x14ac:dyDescent="0.25">
      <c r="A348" s="123" t="s">
        <v>480</v>
      </c>
      <c r="B348" s="123" t="s">
        <v>481</v>
      </c>
      <c r="C348" s="126">
        <v>1</v>
      </c>
    </row>
    <row r="349" spans="1:3" x14ac:dyDescent="0.25">
      <c r="A349" s="123" t="s">
        <v>97</v>
      </c>
      <c r="B349" s="123" t="s">
        <v>98</v>
      </c>
      <c r="C349" s="126">
        <v>1</v>
      </c>
    </row>
    <row r="350" spans="1:3" x14ac:dyDescent="0.25">
      <c r="A350" s="123" t="s">
        <v>482</v>
      </c>
      <c r="B350" s="123" t="s">
        <v>483</v>
      </c>
      <c r="C350" s="126">
        <v>1</v>
      </c>
    </row>
    <row r="351" spans="1:3" x14ac:dyDescent="0.25">
      <c r="A351" s="123" t="s">
        <v>359</v>
      </c>
      <c r="B351" s="123" t="s">
        <v>360</v>
      </c>
      <c r="C351" s="126">
        <v>1</v>
      </c>
    </row>
    <row r="352" spans="1:3" x14ac:dyDescent="0.25">
      <c r="A352" s="123" t="s">
        <v>484</v>
      </c>
      <c r="B352" s="123" t="s">
        <v>485</v>
      </c>
      <c r="C352" s="126">
        <v>1</v>
      </c>
    </row>
    <row r="353" spans="1:3" x14ac:dyDescent="0.25">
      <c r="A353" s="123" t="s">
        <v>429</v>
      </c>
      <c r="B353" s="123" t="s">
        <v>430</v>
      </c>
      <c r="C353" s="126">
        <v>1</v>
      </c>
    </row>
    <row r="354" spans="1:3" x14ac:dyDescent="0.25">
      <c r="A354" s="123" t="s">
        <v>488</v>
      </c>
      <c r="B354" s="123" t="s">
        <v>489</v>
      </c>
      <c r="C354" s="126">
        <v>1</v>
      </c>
    </row>
    <row r="355" spans="1:3" x14ac:dyDescent="0.25">
      <c r="A355" s="123" t="s">
        <v>302</v>
      </c>
      <c r="B355" s="123" t="s">
        <v>1070</v>
      </c>
      <c r="C355" s="126">
        <v>1</v>
      </c>
    </row>
    <row r="356" spans="1:3" x14ac:dyDescent="0.25">
      <c r="A356" s="123" t="s">
        <v>490</v>
      </c>
      <c r="B356" s="123" t="s">
        <v>491</v>
      </c>
      <c r="C356" s="126">
        <v>1</v>
      </c>
    </row>
    <row r="357" spans="1:3" x14ac:dyDescent="0.25">
      <c r="A357" s="123" t="s">
        <v>502</v>
      </c>
      <c r="B357" s="123" t="s">
        <v>503</v>
      </c>
      <c r="C357" s="126">
        <v>1</v>
      </c>
    </row>
    <row r="358" spans="1:3" x14ac:dyDescent="0.25">
      <c r="A358" s="123" t="s">
        <v>1104</v>
      </c>
      <c r="B358" s="123" t="s">
        <v>1105</v>
      </c>
      <c r="C358" s="126">
        <v>0</v>
      </c>
    </row>
    <row r="359" spans="1:3" x14ac:dyDescent="0.25">
      <c r="A359" s="123" t="s">
        <v>296</v>
      </c>
      <c r="B359" s="123" t="s">
        <v>297</v>
      </c>
      <c r="C359" s="126">
        <v>0</v>
      </c>
    </row>
    <row r="360" spans="1:3" x14ac:dyDescent="0.25">
      <c r="A360" s="123" t="s">
        <v>889</v>
      </c>
      <c r="B360" s="123" t="s">
        <v>890</v>
      </c>
      <c r="C360" s="126">
        <v>0</v>
      </c>
    </row>
    <row r="361" spans="1:3" x14ac:dyDescent="0.25">
      <c r="A361" s="123" t="s">
        <v>918</v>
      </c>
      <c r="B361" s="123" t="s">
        <v>919</v>
      </c>
      <c r="C361" s="126">
        <v>0</v>
      </c>
    </row>
    <row r="362" spans="1:3" x14ac:dyDescent="0.25">
      <c r="A362" s="123" t="s">
        <v>984</v>
      </c>
      <c r="B362" s="123" t="s">
        <v>985</v>
      </c>
      <c r="C362" s="126">
        <v>0</v>
      </c>
    </row>
    <row r="363" spans="1:3" x14ac:dyDescent="0.25">
      <c r="A363" s="123" t="s">
        <v>574</v>
      </c>
      <c r="B363" s="123" t="s">
        <v>575</v>
      </c>
      <c r="C363" s="126">
        <v>0</v>
      </c>
    </row>
    <row r="364" spans="1:3" x14ac:dyDescent="0.25">
      <c r="A364" s="123" t="s">
        <v>534</v>
      </c>
      <c r="B364" s="123" t="s">
        <v>535</v>
      </c>
      <c r="C364" s="126">
        <v>0</v>
      </c>
    </row>
    <row r="365" spans="1:3" x14ac:dyDescent="0.25">
      <c r="A365" s="123" t="s">
        <v>912</v>
      </c>
      <c r="B365" s="123" t="s">
        <v>913</v>
      </c>
      <c r="C365" s="126">
        <v>0</v>
      </c>
    </row>
    <row r="366" spans="1:3" x14ac:dyDescent="0.25">
      <c r="A366" s="123" t="s">
        <v>883</v>
      </c>
      <c r="B366" s="123" t="s">
        <v>884</v>
      </c>
      <c r="C366" s="126">
        <v>0</v>
      </c>
    </row>
    <row r="367" spans="1:3" x14ac:dyDescent="0.25">
      <c r="A367" s="123" t="s">
        <v>200</v>
      </c>
      <c r="B367" s="123" t="s">
        <v>201</v>
      </c>
      <c r="C367" s="126">
        <v>0</v>
      </c>
    </row>
    <row r="368" spans="1:3" x14ac:dyDescent="0.25">
      <c r="A368" s="123" t="s">
        <v>977</v>
      </c>
      <c r="B368" s="123" t="s">
        <v>978</v>
      </c>
      <c r="C368" s="126">
        <v>0</v>
      </c>
    </row>
    <row r="369" spans="1:3" x14ac:dyDescent="0.25">
      <c r="A369" s="123" t="s">
        <v>920</v>
      </c>
      <c r="B369" s="123" t="s">
        <v>921</v>
      </c>
      <c r="C369" s="126">
        <v>0</v>
      </c>
    </row>
    <row r="370" spans="1:3" x14ac:dyDescent="0.25">
      <c r="A370" s="123" t="s">
        <v>992</v>
      </c>
      <c r="B370" s="123" t="s">
        <v>993</v>
      </c>
      <c r="C370" s="126">
        <v>0</v>
      </c>
    </row>
    <row r="371" spans="1:3" x14ac:dyDescent="0.25">
      <c r="A371" s="123" t="s">
        <v>926</v>
      </c>
      <c r="B371" s="123" t="s">
        <v>927</v>
      </c>
      <c r="C371" s="126">
        <v>0</v>
      </c>
    </row>
    <row r="372" spans="1:3" x14ac:dyDescent="0.25">
      <c r="A372" s="123" t="s">
        <v>914</v>
      </c>
      <c r="B372" s="123" t="s">
        <v>915</v>
      </c>
      <c r="C372" s="126">
        <v>0</v>
      </c>
    </row>
    <row r="373" spans="1:3" x14ac:dyDescent="0.25">
      <c r="A373" s="123" t="s">
        <v>747</v>
      </c>
      <c r="B373" s="123" t="s">
        <v>748</v>
      </c>
      <c r="C373" s="126">
        <v>0</v>
      </c>
    </row>
    <row r="374" spans="1:3" x14ac:dyDescent="0.25">
      <c r="A374" s="123" t="s">
        <v>916</v>
      </c>
      <c r="B374" s="123" t="s">
        <v>917</v>
      </c>
      <c r="C374" s="126">
        <v>0</v>
      </c>
    </row>
    <row r="375" spans="1:3" x14ac:dyDescent="0.25">
      <c r="A375" s="123" t="s">
        <v>749</v>
      </c>
      <c r="B375" s="123" t="s">
        <v>750</v>
      </c>
      <c r="C375" s="126">
        <v>0</v>
      </c>
    </row>
    <row r="376" spans="1:3" x14ac:dyDescent="0.25">
      <c r="A376" s="123" t="s">
        <v>715</v>
      </c>
      <c r="B376" s="123" t="s">
        <v>716</v>
      </c>
      <c r="C376" s="126">
        <v>0</v>
      </c>
    </row>
    <row r="377" spans="1:3" x14ac:dyDescent="0.25">
      <c r="A377" s="123" t="s">
        <v>928</v>
      </c>
      <c r="B377" s="123" t="s">
        <v>929</v>
      </c>
      <c r="C377" s="126">
        <v>0</v>
      </c>
    </row>
    <row r="378" spans="1:3" x14ac:dyDescent="0.25">
      <c r="A378" s="123" t="s">
        <v>562</v>
      </c>
      <c r="B378" s="123" t="s">
        <v>563</v>
      </c>
      <c r="C378" s="126">
        <v>0</v>
      </c>
    </row>
    <row r="379" spans="1:3" x14ac:dyDescent="0.25">
      <c r="A379" s="123" t="s">
        <v>152</v>
      </c>
      <c r="B379" s="123" t="s">
        <v>153</v>
      </c>
      <c r="C379" s="126">
        <v>0</v>
      </c>
    </row>
    <row r="380" spans="1:3" x14ac:dyDescent="0.25">
      <c r="A380" s="123" t="s">
        <v>162</v>
      </c>
      <c r="B380" s="123" t="s">
        <v>163</v>
      </c>
      <c r="C380" s="126">
        <v>0</v>
      </c>
    </row>
    <row r="381" spans="1:3" x14ac:dyDescent="0.25">
      <c r="A381" s="123" t="s">
        <v>154</v>
      </c>
      <c r="B381" s="123" t="s">
        <v>38</v>
      </c>
      <c r="C381" s="126">
        <v>0</v>
      </c>
    </row>
    <row r="382" spans="1:3" x14ac:dyDescent="0.25">
      <c r="A382" s="123" t="s">
        <v>981</v>
      </c>
      <c r="B382" s="123" t="s">
        <v>982</v>
      </c>
      <c r="C382" s="126">
        <v>0</v>
      </c>
    </row>
    <row r="383" spans="1:3" x14ac:dyDescent="0.25">
      <c r="A383" s="123" t="s">
        <v>887</v>
      </c>
      <c r="B383" s="123" t="s">
        <v>888</v>
      </c>
      <c r="C383" s="126">
        <v>0</v>
      </c>
    </row>
    <row r="384" spans="1:3" x14ac:dyDescent="0.25">
      <c r="A384" s="123" t="s">
        <v>988</v>
      </c>
      <c r="B384" s="123" t="s">
        <v>989</v>
      </c>
      <c r="C384" s="126">
        <v>0</v>
      </c>
    </row>
    <row r="385" spans="1:3" x14ac:dyDescent="0.25">
      <c r="A385" s="123" t="s">
        <v>759</v>
      </c>
      <c r="B385" s="123" t="s">
        <v>760</v>
      </c>
      <c r="C385" s="126">
        <v>0</v>
      </c>
    </row>
    <row r="386" spans="1:3" x14ac:dyDescent="0.25">
      <c r="A386" s="123" t="s">
        <v>1076</v>
      </c>
      <c r="B386" s="123" t="s">
        <v>1077</v>
      </c>
      <c r="C386" s="126">
        <v>0</v>
      </c>
    </row>
    <row r="387" spans="1:3" x14ac:dyDescent="0.25">
      <c r="A387" s="123" t="s">
        <v>975</v>
      </c>
      <c r="B387" s="123" t="s">
        <v>976</v>
      </c>
      <c r="C387" s="126">
        <v>0</v>
      </c>
    </row>
    <row r="388" spans="1:3" x14ac:dyDescent="0.25">
      <c r="A388" s="123" t="s">
        <v>218</v>
      </c>
      <c r="B388" s="123" t="s">
        <v>219</v>
      </c>
      <c r="C388" s="126">
        <v>0</v>
      </c>
    </row>
    <row r="389" spans="1:3" x14ac:dyDescent="0.25">
      <c r="A389" s="123" t="s">
        <v>906</v>
      </c>
      <c r="B389" s="123" t="s">
        <v>907</v>
      </c>
      <c r="C389" s="126">
        <v>0</v>
      </c>
    </row>
    <row r="390" spans="1:3" x14ac:dyDescent="0.25">
      <c r="A390" s="123" t="s">
        <v>934</v>
      </c>
      <c r="B390" s="123" t="s">
        <v>935</v>
      </c>
      <c r="C390" s="126">
        <v>0</v>
      </c>
    </row>
    <row r="391" spans="1:3" x14ac:dyDescent="0.25">
      <c r="A391" s="123" t="s">
        <v>592</v>
      </c>
      <c r="B391" s="123" t="s">
        <v>593</v>
      </c>
      <c r="C391" s="126">
        <v>0</v>
      </c>
    </row>
    <row r="392" spans="1:3" x14ac:dyDescent="0.25">
      <c r="A392" s="123" t="s">
        <v>936</v>
      </c>
      <c r="B392" s="123" t="s">
        <v>937</v>
      </c>
      <c r="C392" s="126">
        <v>0</v>
      </c>
    </row>
    <row r="393" spans="1:3" x14ac:dyDescent="0.25">
      <c r="A393" s="123" t="s">
        <v>71</v>
      </c>
      <c r="B393" s="123" t="s">
        <v>72</v>
      </c>
      <c r="C393" s="126">
        <v>0</v>
      </c>
    </row>
    <row r="394" spans="1:3" x14ac:dyDescent="0.25">
      <c r="A394" s="123" t="s">
        <v>902</v>
      </c>
      <c r="B394" s="123" t="s">
        <v>903</v>
      </c>
      <c r="C394" s="126">
        <v>0</v>
      </c>
    </row>
    <row r="395" spans="1:3" x14ac:dyDescent="0.25">
      <c r="A395" s="123" t="s">
        <v>861</v>
      </c>
      <c r="B395" s="123" t="s">
        <v>862</v>
      </c>
      <c r="C395" s="126">
        <v>0</v>
      </c>
    </row>
    <row r="396" spans="1:3" x14ac:dyDescent="0.25">
      <c r="A396" s="123" t="s">
        <v>908</v>
      </c>
      <c r="B396" s="123" t="s">
        <v>909</v>
      </c>
      <c r="C396" s="126">
        <v>0</v>
      </c>
    </row>
    <row r="397" spans="1:3" x14ac:dyDescent="0.25">
      <c r="A397" s="123" t="s">
        <v>879</v>
      </c>
      <c r="B397" s="123" t="s">
        <v>880</v>
      </c>
      <c r="C397" s="126">
        <v>0</v>
      </c>
    </row>
    <row r="398" spans="1:3" x14ac:dyDescent="0.25">
      <c r="A398" s="123" t="s">
        <v>922</v>
      </c>
      <c r="B398" s="123" t="s">
        <v>923</v>
      </c>
      <c r="C398" s="126">
        <v>0</v>
      </c>
    </row>
    <row r="399" spans="1:3" x14ac:dyDescent="0.25">
      <c r="A399" s="123" t="s">
        <v>898</v>
      </c>
      <c r="B399" s="123" t="s">
        <v>899</v>
      </c>
      <c r="C399" s="126">
        <v>0</v>
      </c>
    </row>
    <row r="400" spans="1:3" x14ac:dyDescent="0.25">
      <c r="A400" s="123" t="s">
        <v>891</v>
      </c>
      <c r="B400" s="123" t="s">
        <v>892</v>
      </c>
      <c r="C400" s="126">
        <v>0</v>
      </c>
    </row>
    <row r="401" spans="1:3" x14ac:dyDescent="0.25">
      <c r="A401" s="123" t="s">
        <v>893</v>
      </c>
      <c r="B401" s="123" t="s">
        <v>894</v>
      </c>
      <c r="C401" s="126">
        <v>0</v>
      </c>
    </row>
    <row r="402" spans="1:3" x14ac:dyDescent="0.25">
      <c r="A402" s="123" t="s">
        <v>174</v>
      </c>
      <c r="B402" s="123" t="s">
        <v>175</v>
      </c>
      <c r="C402" s="126">
        <v>0</v>
      </c>
    </row>
    <row r="403" spans="1:3" x14ac:dyDescent="0.25">
      <c r="A403" s="123" t="s">
        <v>895</v>
      </c>
      <c r="B403" s="123" t="s">
        <v>896</v>
      </c>
      <c r="C403" s="126">
        <v>0</v>
      </c>
    </row>
    <row r="404" spans="1:3" x14ac:dyDescent="0.25">
      <c r="A404" s="123" t="s">
        <v>254</v>
      </c>
      <c r="B404" s="123" t="s">
        <v>255</v>
      </c>
      <c r="C404" s="126">
        <v>0</v>
      </c>
    </row>
    <row r="405" spans="1:3" x14ac:dyDescent="0.25">
      <c r="A405" s="123" t="s">
        <v>897</v>
      </c>
      <c r="B405" s="123" t="s">
        <v>155</v>
      </c>
      <c r="C405" s="126">
        <v>0</v>
      </c>
    </row>
    <row r="406" spans="1:3" x14ac:dyDescent="0.25">
      <c r="A406" s="123" t="s">
        <v>733</v>
      </c>
      <c r="B406" s="123" t="s">
        <v>734</v>
      </c>
      <c r="C406" s="126">
        <v>0</v>
      </c>
    </row>
    <row r="407" spans="1:3" x14ac:dyDescent="0.25">
      <c r="A407" s="123" t="s">
        <v>455</v>
      </c>
      <c r="B407" s="123" t="s">
        <v>456</v>
      </c>
      <c r="C407" s="126">
        <v>0</v>
      </c>
    </row>
    <row r="408" spans="1:3" x14ac:dyDescent="0.25">
      <c r="A408" s="123" t="s">
        <v>979</v>
      </c>
      <c r="B408" s="123" t="s">
        <v>980</v>
      </c>
      <c r="C408" s="126">
        <v>0</v>
      </c>
    </row>
    <row r="409" spans="1:3" x14ac:dyDescent="0.25">
      <c r="A409" s="123" t="s">
        <v>885</v>
      </c>
      <c r="B409" s="123" t="s">
        <v>886</v>
      </c>
      <c r="C409" s="126">
        <v>0</v>
      </c>
    </row>
    <row r="410" spans="1:3" x14ac:dyDescent="0.25">
      <c r="A410" s="123" t="s">
        <v>983</v>
      </c>
      <c r="B410" s="123" t="s">
        <v>1082</v>
      </c>
      <c r="C410" s="126">
        <v>0</v>
      </c>
    </row>
    <row r="411" spans="1:3" x14ac:dyDescent="0.25">
      <c r="A411" s="123" t="s">
        <v>144</v>
      </c>
      <c r="B411" s="123" t="s">
        <v>145</v>
      </c>
      <c r="C411" s="126">
        <v>0</v>
      </c>
    </row>
    <row r="412" spans="1:3" x14ac:dyDescent="0.25">
      <c r="A412" s="123" t="s">
        <v>986</v>
      </c>
      <c r="B412" s="123" t="s">
        <v>987</v>
      </c>
      <c r="C412" s="126">
        <v>0</v>
      </c>
    </row>
    <row r="413" spans="1:3" x14ac:dyDescent="0.25">
      <c r="A413" s="123" t="s">
        <v>282</v>
      </c>
      <c r="B413" s="123" t="s">
        <v>283</v>
      </c>
      <c r="C413" s="126">
        <v>0</v>
      </c>
    </row>
    <row r="414" spans="1:3" x14ac:dyDescent="0.25">
      <c r="A414" s="123" t="s">
        <v>990</v>
      </c>
      <c r="B414" s="123" t="s">
        <v>991</v>
      </c>
      <c r="C414" s="126">
        <v>0</v>
      </c>
    </row>
    <row r="415" spans="1:3" x14ac:dyDescent="0.25">
      <c r="A415" s="123" t="s">
        <v>242</v>
      </c>
      <c r="B415" s="123" t="s">
        <v>243</v>
      </c>
      <c r="C415" s="126">
        <v>0</v>
      </c>
    </row>
    <row r="416" spans="1:3" x14ac:dyDescent="0.25">
      <c r="A416" s="123" t="s">
        <v>994</v>
      </c>
      <c r="B416" s="123" t="s">
        <v>995</v>
      </c>
      <c r="C416" s="126">
        <v>0</v>
      </c>
    </row>
    <row r="417" spans="1:3" x14ac:dyDescent="0.25">
      <c r="A417" s="123" t="s">
        <v>31</v>
      </c>
      <c r="B417" s="123" t="s">
        <v>32</v>
      </c>
      <c r="C417" s="126">
        <v>0</v>
      </c>
    </row>
    <row r="418" spans="1:3" x14ac:dyDescent="0.25">
      <c r="A418" s="123" t="s">
        <v>1085</v>
      </c>
      <c r="B418" s="123" t="s">
        <v>1086</v>
      </c>
      <c r="C418" s="126">
        <v>0</v>
      </c>
    </row>
    <row r="419" spans="1:3" x14ac:dyDescent="0.25">
      <c r="A419" s="123" t="s">
        <v>930</v>
      </c>
      <c r="B419" s="123" t="s">
        <v>931</v>
      </c>
      <c r="C419" s="126">
        <v>0</v>
      </c>
    </row>
    <row r="420" spans="1:3" x14ac:dyDescent="0.25">
      <c r="A420" s="123" t="s">
        <v>224</v>
      </c>
      <c r="B420" s="123" t="s">
        <v>225</v>
      </c>
      <c r="C420" s="126">
        <v>0</v>
      </c>
    </row>
    <row r="421" spans="1:3" x14ac:dyDescent="0.25">
      <c r="A421" s="128" t="s">
        <v>932</v>
      </c>
      <c r="B421" s="128" t="s">
        <v>933</v>
      </c>
      <c r="C421" s="129">
        <v>0</v>
      </c>
    </row>
    <row r="422" spans="1:3" x14ac:dyDescent="0.25">
      <c r="A422"/>
      <c r="B422"/>
      <c r="C422"/>
    </row>
    <row r="423" spans="1:3" x14ac:dyDescent="0.25">
      <c r="A423"/>
      <c r="B423"/>
      <c r="C423"/>
    </row>
    <row r="424" spans="1:3" x14ac:dyDescent="0.25">
      <c r="A424"/>
      <c r="B424"/>
      <c r="C424"/>
    </row>
    <row r="425" spans="1:3" x14ac:dyDescent="0.25">
      <c r="A425"/>
      <c r="B425"/>
      <c r="C425"/>
    </row>
    <row r="426" spans="1:3" x14ac:dyDescent="0.25">
      <c r="A426"/>
      <c r="B426"/>
      <c r="C426"/>
    </row>
    <row r="427" spans="1:3" x14ac:dyDescent="0.25">
      <c r="A427"/>
      <c r="B427"/>
      <c r="C427"/>
    </row>
    <row r="428" spans="1:3" x14ac:dyDescent="0.25">
      <c r="A428"/>
      <c r="B428"/>
      <c r="C428"/>
    </row>
    <row r="429" spans="1:3" x14ac:dyDescent="0.25">
      <c r="A429"/>
      <c r="B429"/>
      <c r="C429"/>
    </row>
    <row r="430" spans="1:3" x14ac:dyDescent="0.25">
      <c r="A430"/>
      <c r="B430"/>
      <c r="C430"/>
    </row>
    <row r="431" spans="1:3" x14ac:dyDescent="0.25">
      <c r="A431"/>
      <c r="B431"/>
      <c r="C431"/>
    </row>
    <row r="432" spans="1:3" x14ac:dyDescent="0.25">
      <c r="A432"/>
      <c r="B432"/>
      <c r="C432"/>
    </row>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20" sqref="G20"/>
    </sheetView>
  </sheetViews>
  <sheetFormatPr defaultRowHeight="15" x14ac:dyDescent="0.25"/>
  <sheetData>
    <row r="1" spans="1:3" x14ac:dyDescent="0.25">
      <c r="A1" s="49" t="s">
        <v>1011</v>
      </c>
      <c r="B1" s="49"/>
      <c r="C1" s="49"/>
    </row>
    <row r="3" spans="1:3" x14ac:dyDescent="0.25">
      <c r="A3" s="49">
        <v>1</v>
      </c>
      <c r="B3" s="49" t="s">
        <v>1012</v>
      </c>
      <c r="C3" s="49"/>
    </row>
    <row r="4" spans="1:3" x14ac:dyDescent="0.25">
      <c r="A4" s="49">
        <v>2</v>
      </c>
      <c r="B4" s="49" t="s">
        <v>1013</v>
      </c>
      <c r="C4" s="49"/>
    </row>
    <row r="5" spans="1:3" s="49" customFormat="1" x14ac:dyDescent="0.25">
      <c r="A5" s="49">
        <v>3</v>
      </c>
      <c r="B5" s="49" t="s">
        <v>1031</v>
      </c>
    </row>
    <row r="6" spans="1:3" x14ac:dyDescent="0.25">
      <c r="A6" s="49">
        <v>4</v>
      </c>
      <c r="B6" s="49" t="s">
        <v>1017</v>
      </c>
      <c r="C6" s="49"/>
    </row>
    <row r="7" spans="1:3" x14ac:dyDescent="0.25">
      <c r="A7" s="49"/>
      <c r="B7" s="50" t="s">
        <v>1018</v>
      </c>
      <c r="C7" s="49" t="s">
        <v>1032</v>
      </c>
    </row>
    <row r="8" spans="1:3" x14ac:dyDescent="0.25">
      <c r="A8" s="49"/>
      <c r="B8" s="50" t="s">
        <v>1019</v>
      </c>
      <c r="C8" s="49" t="s">
        <v>1118</v>
      </c>
    </row>
    <row r="9" spans="1:3" x14ac:dyDescent="0.25">
      <c r="A9" s="49"/>
      <c r="B9" s="50" t="s">
        <v>1020</v>
      </c>
      <c r="C9" s="49" t="s">
        <v>1021</v>
      </c>
    </row>
    <row r="10" spans="1:3" x14ac:dyDescent="0.25">
      <c r="A10" s="49"/>
      <c r="B10" s="50" t="s">
        <v>1022</v>
      </c>
      <c r="C10" s="49" t="s">
        <v>1023</v>
      </c>
    </row>
    <row r="11" spans="1:3" s="49" customFormat="1" x14ac:dyDescent="0.25">
      <c r="B11" s="50" t="s">
        <v>1029</v>
      </c>
      <c r="C11" s="1" t="s">
        <v>1030</v>
      </c>
    </row>
    <row r="13" spans="1:3" x14ac:dyDescent="0.25">
      <c r="A13" s="49">
        <v>5</v>
      </c>
      <c r="B13" s="51" t="s">
        <v>1024</v>
      </c>
      <c r="C13" s="49"/>
    </row>
    <row r="14" spans="1:3" x14ac:dyDescent="0.25">
      <c r="B14" s="50" t="s">
        <v>1018</v>
      </c>
      <c r="C14" t="s">
        <v>1090</v>
      </c>
    </row>
    <row r="17" spans="2:2" x14ac:dyDescent="0.25">
      <c r="B17" s="49" t="s">
        <v>1069</v>
      </c>
    </row>
    <row r="18" spans="2:2" x14ac:dyDescent="0.25">
      <c r="B18" s="49" t="s">
        <v>1025</v>
      </c>
    </row>
    <row r="20" spans="2:2" x14ac:dyDescent="0.25">
      <c r="B20" t="str">
        <f>TransportationDistribution!S3</f>
        <v>Version0     06/17/2019</v>
      </c>
    </row>
    <row r="24" spans="2:2" x14ac:dyDescent="0.25">
      <c r="B24" s="111" t="s">
        <v>1078</v>
      </c>
    </row>
    <row r="26" spans="2:2" x14ac:dyDescent="0.25">
      <c r="B26" t="s">
        <v>1079</v>
      </c>
    </row>
    <row r="27" spans="2:2" x14ac:dyDescent="0.25">
      <c r="B27" t="s">
        <v>1080</v>
      </c>
    </row>
    <row r="28" spans="2:2" x14ac:dyDescent="0.25">
      <c r="B28" t="s">
        <v>1081</v>
      </c>
    </row>
  </sheetData>
  <sheetProtection sheet="1"/>
  <pageMargins left="0.25" right="0.25" top="0.75" bottom="0.75" header="0.3" footer="0.3"/>
  <pageSetup scale="8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Instructions</vt:lpstr>
      <vt:lpstr>TransportationDistribution</vt:lpstr>
      <vt:lpstr>CoInfo_LEInfo</vt:lpstr>
      <vt:lpstr>DropDataHere</vt:lpstr>
      <vt:lpstr>ELEM_LE</vt:lpstr>
      <vt:lpstr>HS_LE</vt:lpstr>
      <vt:lpstr>TEST</vt:lpstr>
      <vt:lpstr>Update Instructions For OPI</vt:lpstr>
      <vt:lpstr>CO</vt:lpstr>
      <vt:lpstr>CoName</vt:lpstr>
      <vt:lpstr>County</vt:lpstr>
      <vt:lpstr>TransportationDistribution!Print_Area</vt:lpstr>
      <vt:lpstr>'Update Instructions For OPI'!Print_Area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 Transportation Distribution</dc:title>
  <dc:subject>Co Transportation Distribution</dc:subject>
  <dc:creator>Office of Public Instruction</dc:creator>
  <cp:keywords>County Transportation Distribution</cp:keywords>
  <cp:lastModifiedBy>Leah Lazer</cp:lastModifiedBy>
  <cp:lastPrinted>2018-06-21T13:12:58Z</cp:lastPrinted>
  <dcterms:created xsi:type="dcterms:W3CDTF">2011-09-28T14:36:08Z</dcterms:created>
  <dcterms:modified xsi:type="dcterms:W3CDTF">2022-12-30T20:03:06Z</dcterms:modified>
</cp:coreProperties>
</file>